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filterPrivacy="1" codeName="ThisWorkbook" defaultThemeVersion="124226"/>
  <xr:revisionPtr revIDLastSave="0" documentId="8_{D769CE3E-130A-4211-8D28-3BE882B3175B}" xr6:coauthVersionLast="34" xr6:coauthVersionMax="34" xr10:uidLastSave="{00000000-0000-0000-0000-000000000000}"/>
  <bookViews>
    <workbookView xWindow="0" yWindow="0" windowWidth="23040" windowHeight="7632" tabRatio="655" activeTab="2" xr2:uid="{00000000-000D-0000-FFFF-FFFF00000000}"/>
  </bookViews>
  <sheets>
    <sheet name="UPUTE" sheetId="8" r:id="rId1"/>
    <sheet name="PODACI" sheetId="4" r:id="rId2"/>
    <sheet name="BAZA" sheetId="3" r:id="rId3"/>
    <sheet name="RAČUN" sheetId="1" r:id="rId4"/>
    <sheet name="KPR" sheetId="5" r:id="rId5"/>
    <sheet name="PO-SD" sheetId="6" r:id="rId6"/>
  </sheets>
  <definedNames>
    <definedName name="imena" localSheetId="0">#REF!</definedName>
    <definedName name="imena">#REF!</definedName>
    <definedName name="IMENAA" localSheetId="0">#REF!</definedName>
    <definedName name="IMENAA">#REF!</definedName>
    <definedName name="_xlnm.Print_Titles" localSheetId="4">KPR!$1:$13</definedName>
    <definedName name="Lista_proizvoda" localSheetId="0">#REF!,#REF!</definedName>
    <definedName name="Lista_proizvoda">#REF!,#REF!</definedName>
    <definedName name="_xlnm.Print_Area" localSheetId="2">BAZA!$A$1:$U$103</definedName>
    <definedName name="_xlnm.Print_Area" localSheetId="5">'PO-SD'!$A$1:$F$27</definedName>
    <definedName name="_xlnm.Print_Area" localSheetId="3">RAČUN!$A$1:$J$62</definedName>
    <definedName name="Proizvodi" localSheetId="0">#REF!</definedName>
    <definedName name="Proizvodi">#REF!</definedName>
  </definedNames>
  <calcPr calcId="162913" iterateDelta="1E-4"/>
</workbook>
</file>

<file path=xl/calcChain.xml><?xml version="1.0" encoding="utf-8"?>
<calcChain xmlns="http://schemas.openxmlformats.org/spreadsheetml/2006/main">
  <c r="A60" i="1" l="1"/>
  <c r="O4" i="3" l="1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4" i="3"/>
  <c r="U2" i="3" l="1"/>
  <c r="O2" i="3"/>
  <c r="I2" i="3"/>
  <c r="I23" i="1"/>
  <c r="H23" i="1"/>
  <c r="G23" i="1"/>
  <c r="F23" i="1"/>
  <c r="B23" i="1"/>
  <c r="O5" i="3" l="1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B82" i="5"/>
  <c r="C82" i="5"/>
  <c r="E82" i="5"/>
  <c r="F82" i="5"/>
  <c r="B83" i="5"/>
  <c r="C83" i="5"/>
  <c r="E83" i="5"/>
  <c r="F83" i="5"/>
  <c r="B84" i="5"/>
  <c r="C84" i="5"/>
  <c r="E84" i="5"/>
  <c r="F84" i="5"/>
  <c r="B85" i="5"/>
  <c r="C85" i="5"/>
  <c r="E85" i="5"/>
  <c r="F85" i="5"/>
  <c r="B86" i="5"/>
  <c r="C86" i="5"/>
  <c r="E86" i="5"/>
  <c r="F86" i="5"/>
  <c r="B87" i="5"/>
  <c r="C87" i="5"/>
  <c r="E87" i="5"/>
  <c r="F87" i="5"/>
  <c r="B88" i="5"/>
  <c r="C88" i="5"/>
  <c r="E88" i="5"/>
  <c r="F88" i="5"/>
  <c r="B89" i="5"/>
  <c r="C89" i="5"/>
  <c r="E89" i="5"/>
  <c r="F89" i="5"/>
  <c r="B90" i="5"/>
  <c r="C90" i="5"/>
  <c r="E90" i="5"/>
  <c r="F90" i="5"/>
  <c r="B91" i="5"/>
  <c r="C91" i="5"/>
  <c r="E91" i="5"/>
  <c r="F91" i="5"/>
  <c r="B92" i="5"/>
  <c r="C92" i="5"/>
  <c r="E92" i="5"/>
  <c r="F92" i="5"/>
  <c r="B93" i="5"/>
  <c r="C93" i="5"/>
  <c r="E93" i="5"/>
  <c r="F93" i="5"/>
  <c r="B94" i="5"/>
  <c r="C94" i="5"/>
  <c r="E94" i="5"/>
  <c r="F94" i="5"/>
  <c r="B95" i="5"/>
  <c r="C95" i="5"/>
  <c r="E95" i="5"/>
  <c r="F95" i="5"/>
  <c r="B96" i="5"/>
  <c r="C96" i="5"/>
  <c r="E96" i="5"/>
  <c r="F96" i="5"/>
  <c r="B97" i="5"/>
  <c r="C97" i="5"/>
  <c r="E97" i="5"/>
  <c r="F97" i="5"/>
  <c r="G97" i="5" s="1"/>
  <c r="B98" i="5"/>
  <c r="C98" i="5"/>
  <c r="E98" i="5"/>
  <c r="F98" i="5"/>
  <c r="B99" i="5"/>
  <c r="C99" i="5"/>
  <c r="E99" i="5"/>
  <c r="F99" i="5"/>
  <c r="B100" i="5"/>
  <c r="C100" i="5"/>
  <c r="E100" i="5"/>
  <c r="F100" i="5"/>
  <c r="B101" i="5"/>
  <c r="C101" i="5"/>
  <c r="E101" i="5"/>
  <c r="F101" i="5"/>
  <c r="B102" i="5"/>
  <c r="C102" i="5"/>
  <c r="E102" i="5"/>
  <c r="F102" i="5"/>
  <c r="B103" i="5"/>
  <c r="C103" i="5"/>
  <c r="E103" i="5"/>
  <c r="F103" i="5"/>
  <c r="B104" i="5"/>
  <c r="C104" i="5"/>
  <c r="E104" i="5"/>
  <c r="F104" i="5"/>
  <c r="B105" i="5"/>
  <c r="C105" i="5"/>
  <c r="E105" i="5"/>
  <c r="F105" i="5"/>
  <c r="B106" i="5"/>
  <c r="C106" i="5"/>
  <c r="E106" i="5"/>
  <c r="F106" i="5"/>
  <c r="B107" i="5"/>
  <c r="C107" i="5"/>
  <c r="E107" i="5"/>
  <c r="F107" i="5"/>
  <c r="B108" i="5"/>
  <c r="C108" i="5"/>
  <c r="E108" i="5"/>
  <c r="F108" i="5"/>
  <c r="B109" i="5"/>
  <c r="C109" i="5"/>
  <c r="E109" i="5"/>
  <c r="F109" i="5"/>
  <c r="B110" i="5"/>
  <c r="C110" i="5"/>
  <c r="E110" i="5"/>
  <c r="F110" i="5"/>
  <c r="B111" i="5"/>
  <c r="C111" i="5"/>
  <c r="E111" i="5"/>
  <c r="F111" i="5"/>
  <c r="B112" i="5"/>
  <c r="C112" i="5"/>
  <c r="E112" i="5"/>
  <c r="F112" i="5"/>
  <c r="B113" i="5"/>
  <c r="C113" i="5"/>
  <c r="E113" i="5"/>
  <c r="F113" i="5"/>
  <c r="B15" i="5"/>
  <c r="C15" i="5"/>
  <c r="E15" i="5"/>
  <c r="F15" i="5"/>
  <c r="B16" i="5"/>
  <c r="C16" i="5"/>
  <c r="E16" i="5"/>
  <c r="F16" i="5"/>
  <c r="B17" i="5"/>
  <c r="C17" i="5"/>
  <c r="E17" i="5"/>
  <c r="F17" i="5"/>
  <c r="B18" i="5"/>
  <c r="C18" i="5"/>
  <c r="E18" i="5"/>
  <c r="F18" i="5"/>
  <c r="B19" i="5"/>
  <c r="C19" i="5"/>
  <c r="E19" i="5"/>
  <c r="F19" i="5"/>
  <c r="B20" i="5"/>
  <c r="C20" i="5"/>
  <c r="E20" i="5"/>
  <c r="F20" i="5"/>
  <c r="B21" i="5"/>
  <c r="C21" i="5"/>
  <c r="E21" i="5"/>
  <c r="F21" i="5"/>
  <c r="B22" i="5"/>
  <c r="C22" i="5"/>
  <c r="E22" i="5"/>
  <c r="F22" i="5"/>
  <c r="B23" i="5"/>
  <c r="C23" i="5"/>
  <c r="E23" i="5"/>
  <c r="F23" i="5"/>
  <c r="B24" i="5"/>
  <c r="C24" i="5"/>
  <c r="E24" i="5"/>
  <c r="F24" i="5"/>
  <c r="B25" i="5"/>
  <c r="C25" i="5"/>
  <c r="E25" i="5"/>
  <c r="F25" i="5"/>
  <c r="B26" i="5"/>
  <c r="C26" i="5"/>
  <c r="E26" i="5"/>
  <c r="F26" i="5"/>
  <c r="B27" i="5"/>
  <c r="C27" i="5"/>
  <c r="E27" i="5"/>
  <c r="F27" i="5"/>
  <c r="B28" i="5"/>
  <c r="C28" i="5"/>
  <c r="E28" i="5"/>
  <c r="F28" i="5"/>
  <c r="B29" i="5"/>
  <c r="C29" i="5"/>
  <c r="E29" i="5"/>
  <c r="F29" i="5"/>
  <c r="B30" i="5"/>
  <c r="C30" i="5"/>
  <c r="E30" i="5"/>
  <c r="F30" i="5"/>
  <c r="B31" i="5"/>
  <c r="C31" i="5"/>
  <c r="E31" i="5"/>
  <c r="F31" i="5"/>
  <c r="B32" i="5"/>
  <c r="C32" i="5"/>
  <c r="E32" i="5"/>
  <c r="F32" i="5"/>
  <c r="B33" i="5"/>
  <c r="C33" i="5"/>
  <c r="E33" i="5"/>
  <c r="F33" i="5"/>
  <c r="B34" i="5"/>
  <c r="C34" i="5"/>
  <c r="E34" i="5"/>
  <c r="F34" i="5"/>
  <c r="B35" i="5"/>
  <c r="C35" i="5"/>
  <c r="E35" i="5"/>
  <c r="F35" i="5"/>
  <c r="B36" i="5"/>
  <c r="C36" i="5"/>
  <c r="E36" i="5"/>
  <c r="F36" i="5"/>
  <c r="B37" i="5"/>
  <c r="C37" i="5"/>
  <c r="E37" i="5"/>
  <c r="F37" i="5"/>
  <c r="B38" i="5"/>
  <c r="C38" i="5"/>
  <c r="E38" i="5"/>
  <c r="F38" i="5"/>
  <c r="B39" i="5"/>
  <c r="C39" i="5"/>
  <c r="E39" i="5"/>
  <c r="F39" i="5"/>
  <c r="B40" i="5"/>
  <c r="C40" i="5"/>
  <c r="E40" i="5"/>
  <c r="F40" i="5"/>
  <c r="B41" i="5"/>
  <c r="C41" i="5"/>
  <c r="E41" i="5"/>
  <c r="F41" i="5"/>
  <c r="B42" i="5"/>
  <c r="C42" i="5"/>
  <c r="E42" i="5"/>
  <c r="F42" i="5"/>
  <c r="B43" i="5"/>
  <c r="C43" i="5"/>
  <c r="E43" i="5"/>
  <c r="F43" i="5"/>
  <c r="B44" i="5"/>
  <c r="C44" i="5"/>
  <c r="E44" i="5"/>
  <c r="F44" i="5"/>
  <c r="B45" i="5"/>
  <c r="C45" i="5"/>
  <c r="E45" i="5"/>
  <c r="F45" i="5"/>
  <c r="B46" i="5"/>
  <c r="C46" i="5"/>
  <c r="E46" i="5"/>
  <c r="F46" i="5"/>
  <c r="B47" i="5"/>
  <c r="C47" i="5"/>
  <c r="E47" i="5"/>
  <c r="F47" i="5"/>
  <c r="B48" i="5"/>
  <c r="C48" i="5"/>
  <c r="E48" i="5"/>
  <c r="F48" i="5"/>
  <c r="B49" i="5"/>
  <c r="C49" i="5"/>
  <c r="E49" i="5"/>
  <c r="F49" i="5"/>
  <c r="B50" i="5"/>
  <c r="C50" i="5"/>
  <c r="E50" i="5"/>
  <c r="F50" i="5"/>
  <c r="B51" i="5"/>
  <c r="C51" i="5"/>
  <c r="E51" i="5"/>
  <c r="F51" i="5"/>
  <c r="B52" i="5"/>
  <c r="C52" i="5"/>
  <c r="E52" i="5"/>
  <c r="F52" i="5"/>
  <c r="B53" i="5"/>
  <c r="C53" i="5"/>
  <c r="E53" i="5"/>
  <c r="F53" i="5"/>
  <c r="B54" i="5"/>
  <c r="C54" i="5"/>
  <c r="E54" i="5"/>
  <c r="F54" i="5"/>
  <c r="B55" i="5"/>
  <c r="C55" i="5"/>
  <c r="E55" i="5"/>
  <c r="F55" i="5"/>
  <c r="B56" i="5"/>
  <c r="C56" i="5"/>
  <c r="E56" i="5"/>
  <c r="F56" i="5"/>
  <c r="B57" i="5"/>
  <c r="C57" i="5"/>
  <c r="E57" i="5"/>
  <c r="F57" i="5"/>
  <c r="B58" i="5"/>
  <c r="C58" i="5"/>
  <c r="E58" i="5"/>
  <c r="F58" i="5"/>
  <c r="B59" i="5"/>
  <c r="C59" i="5"/>
  <c r="E59" i="5"/>
  <c r="F59" i="5"/>
  <c r="B60" i="5"/>
  <c r="C60" i="5"/>
  <c r="E60" i="5"/>
  <c r="F60" i="5"/>
  <c r="B61" i="5"/>
  <c r="C61" i="5"/>
  <c r="E61" i="5"/>
  <c r="F61" i="5"/>
  <c r="B62" i="5"/>
  <c r="C62" i="5"/>
  <c r="E62" i="5"/>
  <c r="F62" i="5"/>
  <c r="G62" i="5" s="1"/>
  <c r="B63" i="5"/>
  <c r="C63" i="5"/>
  <c r="E63" i="5"/>
  <c r="F63" i="5"/>
  <c r="B64" i="5"/>
  <c r="C64" i="5"/>
  <c r="E64" i="5"/>
  <c r="F64" i="5"/>
  <c r="B65" i="5"/>
  <c r="C65" i="5"/>
  <c r="E65" i="5"/>
  <c r="F65" i="5"/>
  <c r="B66" i="5"/>
  <c r="C66" i="5"/>
  <c r="E66" i="5"/>
  <c r="F66" i="5"/>
  <c r="B67" i="5"/>
  <c r="C67" i="5"/>
  <c r="E67" i="5"/>
  <c r="F67" i="5"/>
  <c r="B68" i="5"/>
  <c r="C68" i="5"/>
  <c r="E68" i="5"/>
  <c r="F68" i="5"/>
  <c r="B69" i="5"/>
  <c r="C69" i="5"/>
  <c r="E69" i="5"/>
  <c r="F69" i="5"/>
  <c r="B70" i="5"/>
  <c r="C70" i="5"/>
  <c r="E70" i="5"/>
  <c r="F70" i="5"/>
  <c r="B71" i="5"/>
  <c r="C71" i="5"/>
  <c r="E71" i="5"/>
  <c r="F71" i="5"/>
  <c r="B72" i="5"/>
  <c r="C72" i="5"/>
  <c r="E72" i="5"/>
  <c r="F72" i="5"/>
  <c r="B73" i="5"/>
  <c r="C73" i="5"/>
  <c r="E73" i="5"/>
  <c r="F73" i="5"/>
  <c r="B74" i="5"/>
  <c r="C74" i="5"/>
  <c r="E74" i="5"/>
  <c r="F74" i="5"/>
  <c r="B75" i="5"/>
  <c r="C75" i="5"/>
  <c r="E75" i="5"/>
  <c r="F75" i="5"/>
  <c r="B76" i="5"/>
  <c r="C76" i="5"/>
  <c r="E76" i="5"/>
  <c r="F76" i="5"/>
  <c r="B77" i="5"/>
  <c r="C77" i="5"/>
  <c r="E77" i="5"/>
  <c r="F77" i="5"/>
  <c r="B78" i="5"/>
  <c r="C78" i="5"/>
  <c r="E78" i="5"/>
  <c r="F78" i="5"/>
  <c r="B79" i="5"/>
  <c r="C79" i="5"/>
  <c r="E79" i="5"/>
  <c r="F79" i="5"/>
  <c r="B80" i="5"/>
  <c r="C80" i="5"/>
  <c r="E80" i="5"/>
  <c r="F80" i="5"/>
  <c r="B81" i="5"/>
  <c r="C81" i="5"/>
  <c r="E81" i="5"/>
  <c r="F81" i="5"/>
  <c r="F14" i="5"/>
  <c r="E14" i="5"/>
  <c r="C14" i="5"/>
  <c r="B14" i="5"/>
  <c r="D19" i="6"/>
  <c r="D14" i="5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C48" i="1"/>
  <c r="D20" i="1"/>
  <c r="G15" i="1"/>
  <c r="G14" i="1"/>
  <c r="G13" i="1"/>
  <c r="G12" i="1"/>
  <c r="G80" i="5" l="1"/>
  <c r="G72" i="5"/>
  <c r="G40" i="5"/>
  <c r="G39" i="5"/>
  <c r="G38" i="5"/>
  <c r="G36" i="5"/>
  <c r="G35" i="5"/>
  <c r="G34" i="5"/>
  <c r="G32" i="5"/>
  <c r="G24" i="5"/>
  <c r="G23" i="5"/>
  <c r="G22" i="5"/>
  <c r="G20" i="5"/>
  <c r="G19" i="5"/>
  <c r="G18" i="5"/>
  <c r="G16" i="5"/>
  <c r="G107" i="5"/>
  <c r="G74" i="5"/>
  <c r="G106" i="5"/>
  <c r="G103" i="5"/>
  <c r="G102" i="5"/>
  <c r="G101" i="5"/>
  <c r="G99" i="5"/>
  <c r="G91" i="5"/>
  <c r="G90" i="5"/>
  <c r="G89" i="5"/>
  <c r="G87" i="5"/>
  <c r="G86" i="5"/>
  <c r="G85" i="5"/>
  <c r="G83" i="5"/>
  <c r="G71" i="5"/>
  <c r="G68" i="5"/>
  <c r="G67" i="5"/>
  <c r="G66" i="5"/>
  <c r="G64" i="5"/>
  <c r="G56" i="5"/>
  <c r="G55" i="5"/>
  <c r="G52" i="5"/>
  <c r="G51" i="5"/>
  <c r="G48" i="5"/>
  <c r="G113" i="5"/>
  <c r="G79" i="5"/>
  <c r="G78" i="5"/>
  <c r="G76" i="5"/>
  <c r="G75" i="5"/>
  <c r="G70" i="5"/>
  <c r="G47" i="5"/>
  <c r="G46" i="5"/>
  <c r="G44" i="5"/>
  <c r="G43" i="5"/>
  <c r="G42" i="5"/>
  <c r="G15" i="5"/>
  <c r="G111" i="5"/>
  <c r="G110" i="5"/>
  <c r="G109" i="5"/>
  <c r="G105" i="5"/>
  <c r="G82" i="5"/>
  <c r="G63" i="5"/>
  <c r="G60" i="5"/>
  <c r="G59" i="5"/>
  <c r="G58" i="5"/>
  <c r="G54" i="5"/>
  <c r="G50" i="5"/>
  <c r="G31" i="5"/>
  <c r="G30" i="5"/>
  <c r="G28" i="5"/>
  <c r="G27" i="5"/>
  <c r="G26" i="5"/>
  <c r="G98" i="5"/>
  <c r="G95" i="5"/>
  <c r="G94" i="5"/>
  <c r="G93" i="5"/>
  <c r="G81" i="5"/>
  <c r="G73" i="5"/>
  <c r="G65" i="5"/>
  <c r="G57" i="5"/>
  <c r="G49" i="5"/>
  <c r="G41" i="5"/>
  <c r="G33" i="5"/>
  <c r="G25" i="5"/>
  <c r="G17" i="5"/>
  <c r="G108" i="5"/>
  <c r="G100" i="5"/>
  <c r="G92" i="5"/>
  <c r="G84" i="5"/>
  <c r="G77" i="5"/>
  <c r="G69" i="5"/>
  <c r="G61" i="5"/>
  <c r="G53" i="5"/>
  <c r="G45" i="5"/>
  <c r="G37" i="5"/>
  <c r="G29" i="5"/>
  <c r="G21" i="5"/>
  <c r="G112" i="5"/>
  <c r="G104" i="5"/>
  <c r="G96" i="5"/>
  <c r="G88" i="5"/>
  <c r="C16" i="6"/>
  <c r="D18" i="6"/>
  <c r="C19" i="6"/>
  <c r="D16" i="6"/>
  <c r="C18" i="6"/>
  <c r="D17" i="6"/>
  <c r="C17" i="6"/>
  <c r="C40" i="1"/>
  <c r="B26" i="1" l="1" a="1"/>
  <c r="B26" i="1" s="1"/>
  <c r="B27" i="1" a="1"/>
  <c r="B27" i="1" s="1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J26" i="1" l="1" a="1"/>
  <c r="J26" i="1" s="1"/>
  <c r="J27" i="1" a="1"/>
  <c r="J27" i="1" s="1"/>
  <c r="J28" i="1" a="1"/>
  <c r="J28" i="1" s="1"/>
  <c r="J29" i="1" a="1"/>
  <c r="J29" i="1" s="1"/>
  <c r="J30" i="1" a="1"/>
  <c r="J30" i="1" s="1"/>
  <c r="J31" i="1" a="1"/>
  <c r="J31" i="1" s="1"/>
  <c r="J32" i="1" a="1"/>
  <c r="J32" i="1" s="1"/>
  <c r="D19" i="1" l="1"/>
  <c r="G24" i="1" l="1" a="1"/>
  <c r="G24" i="1" s="1"/>
  <c r="I24" i="1" a="1"/>
  <c r="I24" i="1" s="1"/>
  <c r="G25" i="1" a="1"/>
  <c r="G25" i="1" s="1"/>
  <c r="I25" i="1" a="1"/>
  <c r="I25" i="1" s="1"/>
  <c r="F26" i="1" a="1"/>
  <c r="F26" i="1" s="1"/>
  <c r="G26" i="1" a="1"/>
  <c r="G26" i="1" s="1"/>
  <c r="H26" i="1" a="1"/>
  <c r="H26" i="1" s="1"/>
  <c r="I26" i="1" a="1"/>
  <c r="I26" i="1" s="1"/>
  <c r="F27" i="1" a="1"/>
  <c r="F27" i="1" s="1"/>
  <c r="G27" i="1" a="1"/>
  <c r="G27" i="1" s="1"/>
  <c r="H27" i="1" a="1"/>
  <c r="H27" i="1" s="1"/>
  <c r="I27" i="1" a="1"/>
  <c r="I27" i="1" s="1"/>
  <c r="F28" i="1" a="1"/>
  <c r="F28" i="1" s="1"/>
  <c r="G28" i="1" a="1"/>
  <c r="G28" i="1" s="1"/>
  <c r="H28" i="1" a="1"/>
  <c r="H28" i="1" s="1"/>
  <c r="I28" i="1" a="1"/>
  <c r="I28" i="1" s="1"/>
  <c r="F29" i="1" a="1"/>
  <c r="F29" i="1" s="1"/>
  <c r="G29" i="1" a="1"/>
  <c r="G29" i="1" s="1"/>
  <c r="H29" i="1" a="1"/>
  <c r="H29" i="1" s="1"/>
  <c r="I29" i="1" a="1"/>
  <c r="I29" i="1" s="1"/>
  <c r="F30" i="1" a="1"/>
  <c r="F30" i="1" s="1"/>
  <c r="G30" i="1" a="1"/>
  <c r="G30" i="1" s="1"/>
  <c r="H30" i="1" a="1"/>
  <c r="H30" i="1" s="1"/>
  <c r="I30" i="1" a="1"/>
  <c r="I30" i="1" s="1"/>
  <c r="F31" i="1" a="1"/>
  <c r="F31" i="1" s="1"/>
  <c r="G31" i="1" a="1"/>
  <c r="G31" i="1" s="1"/>
  <c r="H31" i="1" a="1"/>
  <c r="H31" i="1" s="1"/>
  <c r="I31" i="1" a="1"/>
  <c r="I31" i="1" s="1"/>
  <c r="F32" i="1" a="1"/>
  <c r="F32" i="1" s="1"/>
  <c r="G32" i="1" a="1"/>
  <c r="G32" i="1" s="1"/>
  <c r="H32" i="1" a="1"/>
  <c r="H32" i="1" s="1"/>
  <c r="I32" i="1" a="1"/>
  <c r="I32" i="1" s="1"/>
  <c r="B24" i="1" a="1"/>
  <c r="B24" i="1" s="1"/>
  <c r="B25" i="1" a="1"/>
  <c r="B25" i="1" s="1"/>
  <c r="B28" i="1" a="1"/>
  <c r="B28" i="1" s="1"/>
  <c r="B29" i="1" a="1"/>
  <c r="B29" i="1" s="1"/>
  <c r="B30" i="1" a="1"/>
  <c r="B30" i="1" s="1"/>
  <c r="B31" i="1" a="1"/>
  <c r="B31" i="1" s="1"/>
  <c r="B32" i="1" a="1"/>
  <c r="B32" i="1" s="1"/>
  <c r="F25" i="1" l="1" a="1"/>
  <c r="F25" i="1" s="1"/>
  <c r="F24" i="1" a="1"/>
  <c r="F24" i="1" s="1"/>
  <c r="H24" i="1" l="1" a="1"/>
  <c r="H24" i="1" s="1"/>
  <c r="H25" i="1" a="1"/>
  <c r="H25" i="1" s="1"/>
  <c r="D18" i="1"/>
  <c r="J23" i="1" l="1"/>
  <c r="J35" i="1" a="1"/>
  <c r="J35" i="1" s="1"/>
  <c r="C46" i="1" l="1"/>
  <c r="C10" i="6" l="1"/>
  <c r="E7" i="6"/>
  <c r="C7" i="6"/>
  <c r="A7" i="6"/>
  <c r="F20" i="6"/>
  <c r="B11" i="5"/>
  <c r="B10" i="5"/>
  <c r="D8" i="5"/>
  <c r="D7" i="5"/>
  <c r="D6" i="5"/>
  <c r="B5" i="5"/>
  <c r="G14" i="5" l="1"/>
  <c r="F114" i="5" l="1"/>
  <c r="G114" i="5" l="1"/>
  <c r="E18" i="6" l="1"/>
  <c r="E17" i="6" l="1"/>
  <c r="E19" i="6"/>
  <c r="D20" i="6" l="1"/>
  <c r="C20" i="6" l="1"/>
  <c r="J24" i="1" a="1"/>
  <c r="J24" i="1" s="1"/>
  <c r="E16" i="6" l="1"/>
  <c r="E20" i="6" s="1"/>
  <c r="J25" i="1" l="1" a="1"/>
  <c r="J25" i="1" s="1"/>
  <c r="J36" i="1" s="1" a="1"/>
  <c r="J36" i="1" s="1"/>
  <c r="J34" i="1" l="1"/>
  <c r="J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200-000001000000}">
      <text>
        <r>
          <rPr>
            <b/>
            <sz val="9"/>
            <color indexed="81"/>
            <rFont val="Segoe UI"/>
            <family val="2"/>
            <charset val="238"/>
          </rPr>
          <t xml:space="preserve">za datum 1.1.2018 
utipkaj 1/1
dan /mjesec
</t>
        </r>
        <r>
          <rPr>
            <b/>
            <sz val="9"/>
            <color indexed="10"/>
            <rFont val="Segoe UI"/>
            <family val="2"/>
            <charset val="238"/>
          </rPr>
          <t>NE unositi točku iza godine</t>
        </r>
        <r>
          <rPr>
            <b/>
            <sz val="9"/>
            <color indexed="81"/>
            <rFont val="Segoe UI"/>
            <family val="2"/>
            <charset val="238"/>
          </rPr>
          <t xml:space="preserve">
</t>
        </r>
      </text>
    </comment>
    <comment ref="J2" authorId="0" shapeId="0" xr:uid="{00000000-0006-0000-0200-000002000000}">
      <text>
        <r>
          <rPr>
            <sz val="9"/>
            <color indexed="81"/>
            <rFont val="Segoe UI"/>
            <family val="2"/>
            <charset val="238"/>
          </rPr>
          <t xml:space="preserve">odaberite s popisa 
(u listu PODACI unesite popis)
</t>
        </r>
      </text>
    </comment>
    <comment ref="K2" authorId="0" shapeId="0" xr:uid="{00000000-0006-0000-0200-000003000000}">
      <text>
        <r>
          <rPr>
            <sz val="9"/>
            <color indexed="81"/>
            <rFont val="Segoe UI"/>
            <family val="2"/>
            <charset val="238"/>
          </rPr>
          <t xml:space="preserve">
odaberite s popisa 
(u listu PODACI unesi popis )</t>
        </r>
      </text>
    </comment>
    <comment ref="P2" authorId="0" shapeId="0" xr:uid="{00000000-0006-0000-0200-000004000000}">
      <text>
        <r>
          <rPr>
            <sz val="9"/>
            <color indexed="81"/>
            <rFont val="Segoe UI"/>
            <family val="2"/>
            <charset val="238"/>
          </rPr>
          <t xml:space="preserve">
odaberite s popisa 
(u listu PODACI unesi popis 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1" authorId="0" shapeId="0" xr:uid="{00000000-0006-0000-0300-000001000000}">
      <text>
        <r>
          <rPr>
            <b/>
            <sz val="9"/>
            <color indexed="81"/>
            <rFont val="Segoe UI"/>
            <family val="2"/>
            <charset val="238"/>
          </rPr>
          <t>unesite broj računa
  ili
 odaberite na popisu</t>
        </r>
        <r>
          <rPr>
            <sz val="9"/>
            <color indexed="81"/>
            <rFont val="Segoe UI"/>
            <family val="2"/>
            <charset val="238"/>
          </rPr>
          <t xml:space="preserve"> 
</t>
        </r>
      </text>
    </comment>
  </commentList>
</comments>
</file>

<file path=xl/sharedStrings.xml><?xml version="1.0" encoding="utf-8"?>
<sst xmlns="http://schemas.openxmlformats.org/spreadsheetml/2006/main" count="353" uniqueCount="240">
  <si>
    <t>OIB:</t>
  </si>
  <si>
    <t>Trgovački naziv dobra - usluge</t>
  </si>
  <si>
    <t>Količina</t>
  </si>
  <si>
    <t>Cijena</t>
  </si>
  <si>
    <t>Rabat</t>
  </si>
  <si>
    <t>Iznos</t>
  </si>
  <si>
    <t>Napomena:</t>
  </si>
  <si>
    <t>M.P.</t>
  </si>
  <si>
    <t>(potpis odgovorne osobe)</t>
  </si>
  <si>
    <t>1.</t>
  </si>
  <si>
    <t>IBAN:</t>
  </si>
  <si>
    <t>Broj</t>
  </si>
  <si>
    <t>Kupac naziv</t>
  </si>
  <si>
    <t>Adresa</t>
  </si>
  <si>
    <t>Mjesto</t>
  </si>
  <si>
    <t>OIB kupca</t>
  </si>
  <si>
    <t>Napomena</t>
  </si>
  <si>
    <t>Opći podaci o obrtu:</t>
  </si>
  <si>
    <t>UKUPNO</t>
  </si>
  <si>
    <t>4.</t>
  </si>
  <si>
    <t>3.</t>
  </si>
  <si>
    <t>2.</t>
  </si>
  <si>
    <t>7(5+6)</t>
  </si>
  <si>
    <t>UKUPNO NAPLAĆEN IZNOS</t>
  </si>
  <si>
    <t>IZNOS NAPLAĆEN VIRMANSKI</t>
  </si>
  <si>
    <t>IZNOS NAPLAĆEN U GOTOVINI I ČEKOVIMA</t>
  </si>
  <si>
    <t>NADNEVAK</t>
  </si>
  <si>
    <t>II. PODACI O POSLOVNOJ JEDINICI</t>
  </si>
  <si>
    <t>I. OPĆI  PODACI O POREZNOM OBVEZNIKU</t>
  </si>
  <si>
    <t>KNJIGA PROMETA</t>
  </si>
  <si>
    <t>1.10.-31.12.</t>
  </si>
  <si>
    <t>1.7.-30.9.</t>
  </si>
  <si>
    <t>1.4.-30.6.</t>
  </si>
  <si>
    <t>1.1.-31.3.</t>
  </si>
  <si>
    <t>5 (3+4)</t>
  </si>
  <si>
    <t>UPLAĆENI POREZ NA DOHODAK I PRIREZ POREZU NA DOHODAK</t>
  </si>
  <si>
    <t>UKUPNO NAPLAĆENI PRIMICI</t>
  </si>
  <si>
    <t>PRIMICI NAPLAĆENI VIRMANSKI</t>
  </si>
  <si>
    <t>PRIMICI NAPLAĆENI U GOTOVINI</t>
  </si>
  <si>
    <t>BROJ ZAPOSLENIH</t>
  </si>
  <si>
    <t>POREZNO RAZDOBLJE (KVARTALI)</t>
  </si>
  <si>
    <t>III. PODACI O OSTVARENIM PRIMICIMA I UPLAĆENOM PAUŠALNOM POREZU NA DOHODAK I PRIREZU POREZA NA DOHODAK</t>
  </si>
  <si>
    <t>2. BROJ ZAPOSLENIH NA DAN 31.12.</t>
  </si>
  <si>
    <t>1. NAZIV I VRSTA DJELATNOSTI</t>
  </si>
  <si>
    <t>II. PODACI O DJELATNOSTI</t>
  </si>
  <si>
    <t>ADRESA PREBIVALIŠTA/ UOBIČAJENOG BORAVIŠTA</t>
  </si>
  <si>
    <t>OIB</t>
  </si>
  <si>
    <t>IME I PREZIME</t>
  </si>
  <si>
    <t>I. PODACI O POREZNOM OBVEZNIKU/NOSITELJU ZAJEDNIČKE DJELATNOSTI</t>
  </si>
  <si>
    <t xml:space="preserve">2. IME I PREZIME PODUZETNIKA/NOSITELJA ZAJEDNIČKE DJELATNOSTI: </t>
  </si>
  <si>
    <t xml:space="preserve">4. OIB PODUZETNIKA/NOSITELJA ZAJEDNIČKE DJELATNOSTI: </t>
  </si>
  <si>
    <t xml:space="preserve">1. NAZIV: </t>
  </si>
  <si>
    <t xml:space="preserve">2. ADRESA: </t>
  </si>
  <si>
    <t xml:space="preserve">1. NAZIV DJELATNOSTI: </t>
  </si>
  <si>
    <t>Naziv obrta:</t>
  </si>
  <si>
    <t>Vlasnik:</t>
  </si>
  <si>
    <t>Adresa:</t>
  </si>
  <si>
    <t>Djelatnost:</t>
  </si>
  <si>
    <t>BROJ ISPRAVE PROMETA (broj izvoda)</t>
  </si>
  <si>
    <t>OPIS ISPRAVA O PRIMICIMA 
(broj računa)</t>
  </si>
  <si>
    <t>Banka:</t>
  </si>
  <si>
    <t>Obrazac - KPR</t>
  </si>
  <si>
    <t>Obrazac PO-SD</t>
  </si>
  <si>
    <t>Pojašnjenje sadržaja pojedinog lista:</t>
  </si>
  <si>
    <t>JM</t>
  </si>
  <si>
    <t xml:space="preserve">  RAČUN br.</t>
  </si>
  <si>
    <t>RB</t>
  </si>
  <si>
    <t>UKUPNI IZNOS</t>
  </si>
  <si>
    <t>PDV (25%)</t>
  </si>
  <si>
    <t>IZNOS</t>
  </si>
  <si>
    <t>M. P.</t>
  </si>
  <si>
    <t>Način plaćanja:</t>
  </si>
  <si>
    <t>Vrijeme izrade</t>
  </si>
  <si>
    <t>3. ADRESA PREBIVALIŠTA/UOBIČAJENOG BORAVIŠTA:</t>
  </si>
  <si>
    <t>Mjesto, datum i vrijeme izdavanja:</t>
  </si>
  <si>
    <t>Dospijeće plaćanja:</t>
  </si>
  <si>
    <t>Račun ispostavio:</t>
  </si>
  <si>
    <t>Poziv na broj:</t>
  </si>
  <si>
    <t>RABAT</t>
  </si>
  <si>
    <t>OSNOVICA</t>
  </si>
  <si>
    <t>REDNI BROJ</t>
  </si>
  <si>
    <t>5.</t>
  </si>
  <si>
    <t>6.</t>
  </si>
  <si>
    <t>7.</t>
  </si>
  <si>
    <t>8.</t>
  </si>
  <si>
    <t>9.</t>
  </si>
  <si>
    <t>10.</t>
  </si>
  <si>
    <t>11.</t>
  </si>
  <si>
    <t>12.</t>
  </si>
  <si>
    <t>Oslobođeno PDV-a temeljem članka 90. Zakona o PDV-u</t>
  </si>
  <si>
    <t xml:space="preserve">Oslobođeno PDV-a temeljem članka 17. Zakona o PDV-u - reverse charge </t>
  </si>
  <si>
    <t>19.</t>
  </si>
  <si>
    <t>16.</t>
  </si>
  <si>
    <t>13.</t>
  </si>
  <si>
    <t>14.</t>
  </si>
  <si>
    <t>15.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</si>
  <si>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</si>
  <si>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</si>
  <si>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</si>
  <si>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</si>
  <si>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</si>
  <si>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</si>
  <si>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</si>
  <si>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</si>
  <si>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</si>
  <si>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</si>
  <si>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</si>
  <si>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</si>
  <si>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</si>
  <si>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</si>
  <si>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</si>
  <si>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</si>
  <si>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</si>
  <si>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</si>
  <si>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</si>
  <si>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</si>
  <si>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</si>
  <si>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</si>
  <si>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</si>
  <si>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</si>
  <si>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</si>
  <si>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</si>
  <si>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</si>
  <si>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</si>
  <si>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</si>
  <si>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</si>
  <si>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</si>
  <si>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</si>
  <si>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</si>
  <si>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</si>
  <si>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</si>
  <si>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</si>
  <si>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</si>
  <si>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</si>
  <si>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</si>
  <si>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</si>
  <si>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</si>
  <si>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</si>
  <si>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</si>
  <si>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</si>
  <si>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</si>
  <si>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</si>
  <si>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</si>
  <si>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</si>
  <si>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</si>
  <si>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</si>
  <si>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</si>
  <si>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</si>
  <si>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</si>
  <si>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</si>
  <si>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</si>
  <si>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</si>
  <si>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</si>
  <si>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</si>
  <si>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</si>
  <si>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</si>
  <si>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</si>
  <si>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</si>
  <si>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</si>
  <si>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</si>
  <si>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</si>
  <si>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</si>
  <si>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</si>
  <si>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</si>
  <si>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</si>
  <si>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</si>
  <si>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</si>
  <si>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</si>
  <si>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</si>
  <si>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</si>
  <si>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</si>
  <si>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</si>
  <si>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</si>
  <si>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</si>
  <si>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</si>
  <si>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</si>
  <si>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</si>
  <si>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</si>
  <si>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</si>
  <si>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IZVJEŠĆE O PAUŠALNOM DOHOTKU OD SAMOSTALNE DJELATNOSTI I UPLAĆENOM PAUŠALNOM POREZU NA DOHODAK I PRIREZU POREZA NA DOHODAK U 2018. GODINI</t>
  </si>
  <si>
    <t>PO-SD</t>
  </si>
  <si>
    <t>1-3</t>
  </si>
  <si>
    <t>4-6</t>
  </si>
  <si>
    <t>7-9</t>
  </si>
  <si>
    <t>10-12</t>
  </si>
  <si>
    <t>BAZA</t>
  </si>
  <si>
    <t>RAČUN</t>
  </si>
  <si>
    <t>KPR</t>
  </si>
  <si>
    <t>Odabirom broja računa u plavom polju generirate podatke i račun je spreman za ispis</t>
  </si>
  <si>
    <t>Knjiga prometa - ovo je obvezna evidencija svih podataka koja se automatski popunjava iz lista BAZA</t>
  </si>
  <si>
    <t>U ovom dijelu upisujete sve podatke za račun. Ti podaci se generiraju u listu RAČUN</t>
  </si>
  <si>
    <t>NAPOMENA</t>
  </si>
  <si>
    <t xml:space="preserve">usluge za domaće klijente </t>
  </si>
  <si>
    <t xml:space="preserve">usluge za inozemne klijente </t>
  </si>
  <si>
    <t xml:space="preserve">roba za domaće klijente </t>
  </si>
  <si>
    <t xml:space="preserve">roba za inozemne klijente </t>
  </si>
  <si>
    <t>Transakcijski račun</t>
  </si>
  <si>
    <t>kom</t>
  </si>
  <si>
    <t>Datum predviđene isporuke</t>
  </si>
  <si>
    <t>Dospijeće plaćanja</t>
  </si>
  <si>
    <t xml:space="preserve"> </t>
  </si>
  <si>
    <t>MJESTO ZA LOGO</t>
  </si>
  <si>
    <t>Datum isporuke:</t>
  </si>
  <si>
    <t>PO-SD VIRMANSKI
(ZA KPR)</t>
  </si>
  <si>
    <t xml:space="preserve">Iznos </t>
  </si>
  <si>
    <t>Proizvod 1</t>
  </si>
  <si>
    <t>Proizvod 2</t>
  </si>
  <si>
    <t>Proizvod 3</t>
  </si>
  <si>
    <t>Proizvod 4</t>
  </si>
  <si>
    <t>Usluga 1</t>
  </si>
  <si>
    <t>Usluga 2</t>
  </si>
  <si>
    <t>Usluga 3</t>
  </si>
  <si>
    <t>Usluga 4</t>
  </si>
  <si>
    <t>Usluga 5</t>
  </si>
  <si>
    <t>Proizvod 5</t>
  </si>
  <si>
    <t>kg</t>
  </si>
  <si>
    <t>l</t>
  </si>
  <si>
    <t>sat</t>
  </si>
  <si>
    <t>Usluga ili proizvod</t>
  </si>
  <si>
    <t>100000, Zagreb</t>
  </si>
  <si>
    <t>primjer</t>
  </si>
  <si>
    <t>Brzi i žestoki d.o.o.</t>
  </si>
  <si>
    <t>Plava cesta 2</t>
  </si>
  <si>
    <t xml:space="preserve">Iznos naplaćen
  GOTOVINOM
</t>
  </si>
  <si>
    <t>Iznos naplaćen 
VIRMANSKI
preko računa</t>
  </si>
  <si>
    <t>Broj
-izvoda-uplatnice</t>
  </si>
  <si>
    <t>Nadnevak
datum uplate</t>
  </si>
  <si>
    <r>
      <t xml:space="preserve">Izračun je isključivo informativan i preporučujemo dodatnu provjeru ispravnosti izračuna. 
</t>
    </r>
    <r>
      <rPr>
        <b/>
        <sz val="10"/>
        <color rgb="FFFF0000"/>
        <rFont val="Arial"/>
        <family val="2"/>
        <charset val="238"/>
      </rPr>
      <t>Plavi ured ne snosi odgovornost za eventualne greške u izračunu ili greške u popunjavanju obrasca.</t>
    </r>
    <r>
      <rPr>
        <b/>
        <sz val="10"/>
        <color indexed="8"/>
        <rFont val="Arial"/>
        <family val="2"/>
        <charset val="238"/>
      </rPr>
      <t xml:space="preserve">
Sve detaljnije upute i pravila o porezu na dohodak možete pronaći na stranicama Porezne uprave.</t>
    </r>
  </si>
  <si>
    <t>Ovo je obvezna godišnja prijava u kojoj se automatski popunjavaju podaci iz lista BAZA a na temelju podataka iz stupca  17-21</t>
  </si>
  <si>
    <r>
      <t xml:space="preserve">Šifranik za stupac 10
</t>
    </r>
    <r>
      <rPr>
        <b/>
        <sz val="10"/>
        <color indexed="8"/>
        <rFont val="Arial"/>
        <family val="2"/>
        <charset val="238"/>
      </rPr>
      <t>USLUGA ILI PROIZVOD</t>
    </r>
  </si>
  <si>
    <r>
      <t xml:space="preserve">Šifranik za stupac 11
</t>
    </r>
    <r>
      <rPr>
        <b/>
        <sz val="10"/>
        <color indexed="8"/>
        <rFont val="Arial"/>
        <family val="2"/>
        <charset val="238"/>
      </rPr>
      <t>JEDINICE MJERE (JM)</t>
    </r>
  </si>
  <si>
    <t xml:space="preserve">neke označene čelije su zaštićene kako bi se zadržala funkcionalnost </t>
  </si>
  <si>
    <t>Nadnevak
(datum izdavanja računa)</t>
  </si>
  <si>
    <t>Podaci za izradu računa</t>
  </si>
  <si>
    <t>KORISNI LINKOVI</t>
  </si>
  <si>
    <t>http://plaviured.hr/vodici/placaju-li-pausalisti-clanarinu-turistickim-zajednicama/</t>
  </si>
  <si>
    <t>http://plaviured.hr/vodici/doprinos-opcekorisne-funkcije-suma-placaju-li-ga-pausalni-obrtnici/</t>
  </si>
  <si>
    <t>http://plaviured.hr/vodici/spomenicka-renta-placaju-li-pausalisti/</t>
  </si>
  <si>
    <t>http://plaviured.hr/vodici/sto-sadrzi-inozemni-racun/</t>
  </si>
  <si>
    <t xml:space="preserve">Oslobođeno PDV-a temeljem članka 17.točka 1 Zakona o PDV-u - reverse charge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</si>
</sst>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4" formatCode="_-* #,##0.00\ &quot;kn&quot;_-;\-* #,##0.00\ &quot;kn&quot;_-;_-* &quot;-&quot;??\ &quot;kn&quot;_-;_-@_-"/>
    <numFmt numFmtId="164" formatCode="#,##0.00\ &quot;kn&quot;"/>
    <numFmt numFmtId="165" formatCode="h:mm;@"/>
    <numFmt numFmtId="166" formatCode="d/m/yyyy/;@"/>
    <numFmt numFmtId="167" formatCode="dd/mm/yyyy/"/>
    <numFmt numFmtId="168" formatCode="###\-\1\-\1"/>
    <numFmt numFmtId="169" formatCode="d/m/yy/\ h:mm;@"/>
    <numFmt numFmtId="170" formatCode="#,##0_ ;\-#,##0\ "/>
  </numFmts>
  <fonts count="56" x14ac:knownFonts="1">
    <font>
      <sz val="10"/>
      <color indexed="8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color rgb="FF7F7F7F"/>
      <name val="Calibri"/>
      <family val="2"/>
      <scheme val="minor"/>
    </font>
    <font>
      <sz val="10"/>
      <color indexed="8"/>
      <name val="Arial Narrow"/>
      <family val="2"/>
    </font>
    <font>
      <b/>
      <sz val="10"/>
      <color theme="3" tint="0.39997558519241921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6"/>
      <name val="Arial Narrow"/>
      <family val="2"/>
    </font>
    <font>
      <sz val="16"/>
      <name val="Arial Narrow"/>
      <family val="2"/>
    </font>
    <font>
      <i/>
      <sz val="16"/>
      <name val="Arial Narrow"/>
      <family val="2"/>
    </font>
    <font>
      <sz val="14"/>
      <name val="Arial Narrow"/>
      <family val="2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0070C0"/>
      <name val="Arial Narrow"/>
      <family val="2"/>
    </font>
    <font>
      <sz val="12"/>
      <color theme="1"/>
      <name val="Arial Narrow"/>
      <family val="2"/>
    </font>
    <font>
      <sz val="12"/>
      <color rgb="FF0070C0"/>
      <name val="Arial Narrow"/>
      <family val="2"/>
    </font>
    <font>
      <b/>
      <sz val="12"/>
      <color rgb="FF006100"/>
      <name val="Arial Narrow"/>
      <family val="2"/>
    </font>
    <font>
      <b/>
      <sz val="10"/>
      <color indexed="8"/>
      <name val="Arial Narrow"/>
      <family val="2"/>
    </font>
    <font>
      <i/>
      <sz val="36"/>
      <color indexed="8"/>
      <name val="Arial Narrow"/>
      <family val="2"/>
    </font>
    <font>
      <b/>
      <sz val="16"/>
      <color theme="3" tint="0.39997558519241921"/>
      <name val="Arial Narrow"/>
      <family val="2"/>
    </font>
    <font>
      <sz val="10"/>
      <color theme="3" tint="0.39997558519241921"/>
      <name val="Arial Narrow"/>
      <family val="2"/>
    </font>
    <font>
      <b/>
      <sz val="16"/>
      <color theme="0"/>
      <name val="Arial Narrow"/>
      <family val="2"/>
    </font>
    <font>
      <b/>
      <sz val="18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0"/>
      <color theme="0"/>
      <name val="Arial Narrow"/>
      <family val="2"/>
    </font>
    <font>
      <sz val="10"/>
      <color theme="1" tint="0.499984740745262"/>
      <name val="Arial Narrow"/>
      <family val="2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theme="3" tint="0.3999755851924192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2"/>
      <color rgb="FFFF0000"/>
      <name val="Arial"/>
      <family val="2"/>
      <charset val="238"/>
    </font>
    <font>
      <b/>
      <sz val="10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9"/>
      <color indexed="10"/>
      <name val="Segoe UI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color theme="3" tint="0.39997558519241921"/>
      <name val="Arial"/>
      <family val="2"/>
      <charset val="238"/>
    </font>
    <font>
      <b/>
      <sz val="10"/>
      <color theme="3" tint="0.39997558519241921"/>
      <name val="Arial"/>
      <family val="2"/>
      <charset val="238"/>
    </font>
    <font>
      <b/>
      <sz val="16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8">
    <xf numFmtId="0" fontId="0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1" fillId="3" borderId="7" applyNumberFormat="0" applyFont="0" applyAlignment="0" applyProtection="0"/>
    <xf numFmtId="44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5" fillId="0" borderId="0" applyNumberFormat="0" applyFill="0" applyBorder="0" applyAlignment="0" applyProtection="0"/>
  </cellStyleXfs>
  <cellXfs count="225">
    <xf numFmtId="0" fontId="0" fillId="0" borderId="0" xfId="0"/>
    <xf numFmtId="0" fontId="9" fillId="0" borderId="0" xfId="2" applyFont="1"/>
    <xf numFmtId="0" fontId="10" fillId="0" borderId="0" xfId="2" applyFont="1" applyAlignment="1">
      <alignment horizontal="right"/>
    </xf>
    <xf numFmtId="0" fontId="12" fillId="0" borderId="0" xfId="2" applyFont="1" applyFill="1"/>
    <xf numFmtId="0" fontId="11" fillId="0" borderId="12" xfId="1" applyFont="1" applyFill="1" applyBorder="1" applyAlignment="1">
      <alignment horizontal="center" wrapText="1"/>
    </xf>
    <xf numFmtId="0" fontId="11" fillId="0" borderId="1" xfId="1" applyFont="1" applyFill="1" applyBorder="1" applyAlignment="1">
      <alignment horizontal="center" wrapText="1"/>
    </xf>
    <xf numFmtId="0" fontId="11" fillId="0" borderId="11" xfId="1" applyFont="1" applyFill="1" applyBorder="1" applyAlignment="1">
      <alignment horizontal="center" wrapText="1"/>
    </xf>
    <xf numFmtId="49" fontId="13" fillId="0" borderId="12" xfId="2" applyNumberFormat="1" applyFont="1" applyBorder="1" applyAlignment="1">
      <alignment horizontal="center"/>
    </xf>
    <xf numFmtId="49" fontId="13" fillId="0" borderId="1" xfId="2" applyNumberFormat="1" applyFont="1" applyBorder="1" applyAlignment="1">
      <alignment horizontal="center"/>
    </xf>
    <xf numFmtId="49" fontId="13" fillId="0" borderId="11" xfId="2" applyNumberFormat="1" applyFont="1" applyBorder="1" applyAlignment="1">
      <alignment horizontal="center"/>
    </xf>
    <xf numFmtId="49" fontId="12" fillId="0" borderId="12" xfId="2" applyNumberFormat="1" applyFont="1" applyBorder="1" applyAlignment="1">
      <alignment horizontal="center"/>
    </xf>
    <xf numFmtId="1" fontId="11" fillId="0" borderId="1" xfId="2" applyNumberFormat="1" applyFont="1" applyBorder="1" applyAlignment="1">
      <alignment horizontal="center"/>
    </xf>
    <xf numFmtId="4" fontId="11" fillId="0" borderId="1" xfId="2" applyNumberFormat="1" applyFont="1" applyBorder="1" applyAlignment="1">
      <alignment horizontal="center"/>
    </xf>
    <xf numFmtId="4" fontId="11" fillId="0" borderId="11" xfId="2" applyNumberFormat="1" applyFont="1" applyFill="1" applyBorder="1" applyAlignment="1">
      <alignment horizontal="center"/>
    </xf>
    <xf numFmtId="49" fontId="9" fillId="0" borderId="0" xfId="2" applyNumberFormat="1" applyFont="1" applyAlignment="1">
      <alignment horizontal="center"/>
    </xf>
    <xf numFmtId="49" fontId="11" fillId="0" borderId="12" xfId="2" applyNumberFormat="1" applyFont="1" applyBorder="1" applyAlignment="1">
      <alignment horizontal="center"/>
    </xf>
    <xf numFmtId="4" fontId="11" fillId="0" borderId="2" xfId="2" applyNumberFormat="1" applyFont="1" applyBorder="1" applyAlignment="1">
      <alignment horizontal="center"/>
    </xf>
    <xf numFmtId="4" fontId="11" fillId="0" borderId="14" xfId="2" applyNumberFormat="1" applyFont="1" applyBorder="1" applyAlignment="1">
      <alignment horizontal="center"/>
    </xf>
    <xf numFmtId="0" fontId="9" fillId="0" borderId="0" xfId="2" applyFont="1" applyBorder="1"/>
    <xf numFmtId="0" fontId="9" fillId="0" borderId="4" xfId="2" applyFont="1" applyBorder="1"/>
    <xf numFmtId="0" fontId="14" fillId="0" borderId="0" xfId="2" applyFont="1" applyAlignment="1">
      <alignment horizontal="center"/>
    </xf>
    <xf numFmtId="0" fontId="15" fillId="0" borderId="0" xfId="2" applyFont="1" applyFill="1"/>
    <xf numFmtId="0" fontId="17" fillId="0" borderId="0" xfId="2" applyFont="1" applyFill="1" applyAlignment="1">
      <alignment horizontal="right"/>
    </xf>
    <xf numFmtId="0" fontId="19" fillId="0" borderId="20" xfId="2" applyFont="1" applyFill="1" applyBorder="1" applyAlignment="1"/>
    <xf numFmtId="0" fontId="19" fillId="0" borderId="15" xfId="2" applyFont="1" applyFill="1" applyBorder="1" applyAlignment="1"/>
    <xf numFmtId="0" fontId="18" fillId="0" borderId="12" xfId="3" applyFont="1" applyFill="1" applyBorder="1" applyAlignment="1">
      <alignment horizontal="center" vertical="center"/>
    </xf>
    <xf numFmtId="0" fontId="18" fillId="0" borderId="1" xfId="3" applyFont="1" applyFill="1" applyBorder="1" applyAlignment="1">
      <alignment horizontal="center" vertical="center"/>
    </xf>
    <xf numFmtId="0" fontId="18" fillId="0" borderId="1" xfId="3" applyFont="1" applyFill="1" applyBorder="1" applyAlignment="1">
      <alignment horizontal="center" vertical="center" wrapText="1"/>
    </xf>
    <xf numFmtId="0" fontId="18" fillId="0" borderId="11" xfId="3" applyFont="1" applyFill="1" applyBorder="1" applyAlignment="1">
      <alignment horizontal="center" vertical="center" wrapText="1"/>
    </xf>
    <xf numFmtId="0" fontId="23" fillId="0" borderId="12" xfId="1" applyFont="1" applyFill="1" applyBorder="1" applyAlignment="1">
      <alignment horizontal="center"/>
    </xf>
    <xf numFmtId="0" fontId="23" fillId="0" borderId="1" xfId="1" applyFont="1" applyFill="1" applyBorder="1" applyAlignment="1">
      <alignment horizontal="center"/>
    </xf>
    <xf numFmtId="0" fontId="23" fillId="0" borderId="13" xfId="1" applyFont="1" applyFill="1" applyBorder="1" applyAlignment="1">
      <alignment horizontal="center"/>
    </xf>
    <xf numFmtId="0" fontId="23" fillId="0" borderId="11" xfId="1" applyFont="1" applyFill="1" applyBorder="1" applyAlignment="1">
      <alignment horizontal="center"/>
    </xf>
    <xf numFmtId="0" fontId="15" fillId="0" borderId="12" xfId="2" applyFont="1" applyFill="1" applyBorder="1" applyAlignment="1">
      <alignment horizontal="center"/>
    </xf>
    <xf numFmtId="167" fontId="15" fillId="0" borderId="1" xfId="2" applyNumberFormat="1" applyFont="1" applyFill="1" applyBorder="1" applyAlignment="1">
      <alignment horizontal="center"/>
    </xf>
    <xf numFmtId="0" fontId="15" fillId="0" borderId="2" xfId="2" applyNumberFormat="1" applyFont="1" applyFill="1" applyBorder="1" applyAlignment="1">
      <alignment horizontal="center"/>
    </xf>
    <xf numFmtId="4" fontId="15" fillId="0" borderId="5" xfId="2" applyNumberFormat="1" applyFont="1" applyFill="1" applyBorder="1" applyAlignment="1">
      <alignment horizontal="center"/>
    </xf>
    <xf numFmtId="4" fontId="15" fillId="0" borderId="1" xfId="2" applyNumberFormat="1" applyFont="1" applyFill="1" applyBorder="1" applyAlignment="1">
      <alignment horizontal="center"/>
    </xf>
    <xf numFmtId="4" fontId="15" fillId="0" borderId="11" xfId="2" applyNumberFormat="1" applyFont="1" applyFill="1" applyBorder="1" applyAlignment="1">
      <alignment horizontal="center"/>
    </xf>
    <xf numFmtId="4" fontId="15" fillId="0" borderId="0" xfId="2" applyNumberFormat="1" applyFont="1" applyFill="1"/>
    <xf numFmtId="0" fontId="18" fillId="0" borderId="10" xfId="2" applyFont="1" applyFill="1" applyBorder="1" applyAlignment="1">
      <alignment horizontal="center"/>
    </xf>
    <xf numFmtId="0" fontId="18" fillId="0" borderId="9" xfId="2" applyFont="1" applyFill="1" applyBorder="1" applyAlignment="1">
      <alignment horizontal="center"/>
    </xf>
    <xf numFmtId="4" fontId="18" fillId="0" borderId="9" xfId="2" applyNumberFormat="1" applyFont="1" applyFill="1" applyBorder="1" applyAlignment="1">
      <alignment horizontal="center"/>
    </xf>
    <xf numFmtId="4" fontId="18" fillId="0" borderId="8" xfId="2" applyNumberFormat="1" applyFont="1" applyFill="1" applyBorder="1" applyAlignment="1">
      <alignment horizontal="center"/>
    </xf>
    <xf numFmtId="0" fontId="18" fillId="0" borderId="0" xfId="2" applyFont="1" applyFill="1"/>
    <xf numFmtId="0" fontId="15" fillId="0" borderId="0" xfId="2" applyFont="1" applyFill="1" applyAlignment="1">
      <alignment horizontal="center"/>
    </xf>
    <xf numFmtId="0" fontId="7" fillId="0" borderId="0" xfId="0" applyNumberFormat="1" applyFont="1" applyAlignment="1" applyProtection="1">
      <alignment horizontal="left" vertical="top"/>
    </xf>
    <xf numFmtId="166" fontId="7" fillId="0" borderId="0" xfId="0" applyNumberFormat="1" applyFont="1" applyAlignment="1" applyProtection="1">
      <alignment horizontal="left" vertical="top"/>
    </xf>
    <xf numFmtId="166" fontId="7" fillId="0" borderId="0" xfId="0" applyNumberFormat="1" applyFont="1" applyBorder="1" applyAlignment="1" applyProtection="1">
      <alignment horizontal="left" vertical="top"/>
    </xf>
    <xf numFmtId="9" fontId="7" fillId="0" borderId="5" xfId="5" applyFont="1" applyBorder="1" applyAlignment="1" applyProtection="1">
      <alignment horizontal="right" vertical="center"/>
    </xf>
    <xf numFmtId="168" fontId="15" fillId="0" borderId="1" xfId="2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center" vertical="center"/>
    </xf>
    <xf numFmtId="168" fontId="28" fillId="5" borderId="0" xfId="0" quotePrefix="1" applyNumberFormat="1" applyFont="1" applyFill="1" applyAlignment="1" applyProtection="1">
      <alignment horizontal="center" vertical="top"/>
      <protection locked="0"/>
    </xf>
    <xf numFmtId="4" fontId="12" fillId="0" borderId="1" xfId="2" applyNumberFormat="1" applyFont="1" applyBorder="1" applyAlignment="1">
      <alignment horizontal="center"/>
    </xf>
    <xf numFmtId="0" fontId="7" fillId="0" borderId="0" xfId="0" applyFont="1" applyProtection="1"/>
    <xf numFmtId="4" fontId="7" fillId="0" borderId="0" xfId="0" applyNumberFormat="1" applyFont="1" applyProtection="1"/>
    <xf numFmtId="0" fontId="7" fillId="0" borderId="0" xfId="0" applyFont="1" applyAlignment="1" applyProtection="1">
      <alignment horizontal="left"/>
    </xf>
    <xf numFmtId="0" fontId="26" fillId="0" borderId="0" xfId="0" applyFont="1" applyAlignment="1" applyProtection="1">
      <alignment horizontal="left"/>
    </xf>
    <xf numFmtId="0" fontId="27" fillId="0" borderId="0" xfId="0" applyFont="1" applyProtection="1"/>
    <xf numFmtId="0" fontId="7" fillId="0" borderId="0" xfId="0" applyFont="1" applyAlignment="1" applyProtection="1">
      <alignment horizontal="left" vertical="top"/>
    </xf>
    <xf numFmtId="0" fontId="29" fillId="0" borderId="0" xfId="0" applyFont="1" applyAlignment="1" applyProtection="1">
      <alignment horizontal="left" vertical="top"/>
    </xf>
    <xf numFmtId="0" fontId="30" fillId="0" borderId="0" xfId="0" applyFont="1" applyAlignment="1" applyProtection="1">
      <alignment horizontal="center" vertical="top"/>
    </xf>
    <xf numFmtId="0" fontId="31" fillId="0" borderId="0" xfId="0" applyFont="1" applyAlignment="1" applyProtection="1">
      <alignment horizontal="center" vertical="top"/>
    </xf>
    <xf numFmtId="0" fontId="30" fillId="0" borderId="0" xfId="0" applyFont="1" applyAlignment="1" applyProtection="1">
      <alignment horizontal="left" vertical="top"/>
    </xf>
    <xf numFmtId="0" fontId="32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8" fillId="0" borderId="0" xfId="0" applyFont="1" applyProtection="1"/>
    <xf numFmtId="165" fontId="7" fillId="0" borderId="0" xfId="0" applyNumberFormat="1" applyFont="1" applyAlignment="1" applyProtection="1">
      <alignment horizontal="left" vertical="top"/>
    </xf>
    <xf numFmtId="0" fontId="7" fillId="0" borderId="0" xfId="0" applyFont="1" applyBorder="1" applyAlignment="1" applyProtection="1">
      <alignment horizontal="left" vertical="top"/>
    </xf>
    <xf numFmtId="3" fontId="24" fillId="0" borderId="0" xfId="0" applyNumberFormat="1" applyFont="1" applyAlignment="1" applyProtection="1">
      <alignment horizontal="right" vertical="top"/>
    </xf>
    <xf numFmtId="0" fontId="33" fillId="5" borderId="1" xfId="0" applyFont="1" applyFill="1" applyBorder="1" applyAlignment="1" applyProtection="1">
      <alignment horizontal="center" vertical="center"/>
    </xf>
    <xf numFmtId="4" fontId="33" fillId="5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right"/>
    </xf>
    <xf numFmtId="0" fontId="7" fillId="0" borderId="0" xfId="0" applyFont="1" applyAlignment="1" applyProtection="1">
      <alignment vertical="center"/>
    </xf>
    <xf numFmtId="0" fontId="7" fillId="0" borderId="0" xfId="0" applyFont="1" applyBorder="1" applyProtection="1"/>
    <xf numFmtId="0" fontId="7" fillId="0" borderId="0" xfId="0" quotePrefix="1" applyFont="1" applyBorder="1" applyAlignment="1" applyProtection="1">
      <alignment horizontal="center" vertical="top"/>
    </xf>
    <xf numFmtId="164" fontId="7" fillId="0" borderId="0" xfId="0" applyNumberFormat="1" applyFont="1" applyBorder="1" applyProtection="1"/>
    <xf numFmtId="9" fontId="7" fillId="0" borderId="0" xfId="0" applyNumberFormat="1" applyFont="1" applyAlignment="1" applyProtection="1">
      <alignment horizontal="left"/>
    </xf>
    <xf numFmtId="0" fontId="7" fillId="0" borderId="0" xfId="0" applyFont="1" applyAlignment="1" applyProtection="1">
      <alignment horizontal="right"/>
    </xf>
    <xf numFmtId="164" fontId="7" fillId="0" borderId="0" xfId="0" applyNumberFormat="1" applyFont="1" applyBorder="1" applyAlignment="1" applyProtection="1">
      <alignment horizontal="right"/>
    </xf>
    <xf numFmtId="164" fontId="7" fillId="0" borderId="32" xfId="0" applyNumberFormat="1" applyFont="1" applyBorder="1" applyAlignment="1" applyProtection="1">
      <alignment horizontal="right"/>
    </xf>
    <xf numFmtId="0" fontId="24" fillId="0" borderId="0" xfId="0" applyFont="1" applyAlignment="1" applyProtection="1">
      <alignment horizontal="right" vertical="top"/>
    </xf>
    <xf numFmtId="164" fontId="33" fillId="5" borderId="0" xfId="0" applyNumberFormat="1" applyFont="1" applyFill="1" applyBorder="1" applyAlignment="1" applyProtection="1">
      <alignment horizontal="right"/>
    </xf>
    <xf numFmtId="0" fontId="24" fillId="0" borderId="0" xfId="0" applyFont="1" applyBorder="1" applyAlignment="1" applyProtection="1">
      <alignment horizontal="right" vertical="top"/>
    </xf>
    <xf numFmtId="4" fontId="7" fillId="0" borderId="0" xfId="0" applyNumberFormat="1" applyFont="1" applyBorder="1" applyProtection="1"/>
    <xf numFmtId="0" fontId="7" fillId="0" borderId="0" xfId="0" applyFont="1" applyBorder="1" applyAlignment="1" applyProtection="1"/>
    <xf numFmtId="0" fontId="24" fillId="0" borderId="0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/>
    </xf>
    <xf numFmtId="0" fontId="24" fillId="0" borderId="0" xfId="0" applyFont="1" applyAlignment="1" applyProtection="1">
      <alignment horizontal="center" vertical="top"/>
    </xf>
    <xf numFmtId="0" fontId="34" fillId="0" borderId="0" xfId="0" applyFont="1" applyAlignment="1" applyProtection="1">
      <alignment horizontal="center"/>
    </xf>
    <xf numFmtId="3" fontId="7" fillId="0" borderId="1" xfId="0" applyNumberFormat="1" applyFont="1" applyBorder="1" applyAlignment="1" applyProtection="1">
      <alignment horizontal="right"/>
    </xf>
    <xf numFmtId="0" fontId="7" fillId="0" borderId="5" xfId="0" applyNumberFormat="1" applyFont="1" applyBorder="1" applyAlignment="1" applyProtection="1">
      <alignment horizontal="center" vertical="center"/>
    </xf>
    <xf numFmtId="49" fontId="35" fillId="9" borderId="36" xfId="0" applyNumberFormat="1" applyFont="1" applyFill="1" applyBorder="1" applyAlignment="1" applyProtection="1">
      <alignment horizontal="center" vertical="center" textRotation="90" wrapText="1"/>
    </xf>
    <xf numFmtId="0" fontId="36" fillId="4" borderId="36" xfId="0" applyFont="1" applyFill="1" applyBorder="1" applyAlignment="1" applyProtection="1">
      <alignment horizontal="center" vertical="center" textRotation="90" wrapText="1"/>
    </xf>
    <xf numFmtId="0" fontId="36" fillId="9" borderId="36" xfId="0" applyFont="1" applyFill="1" applyBorder="1" applyAlignment="1" applyProtection="1">
      <alignment horizontal="center" vertical="center" textRotation="90" wrapText="1"/>
    </xf>
    <xf numFmtId="0" fontId="37" fillId="0" borderId="0" xfId="0" applyFont="1" applyProtection="1"/>
    <xf numFmtId="0" fontId="39" fillId="0" borderId="38" xfId="0" applyFont="1" applyBorder="1" applyAlignment="1" applyProtection="1">
      <alignment horizontal="center" vertical="center"/>
    </xf>
    <xf numFmtId="0" fontId="39" fillId="0" borderId="38" xfId="0" applyFont="1" applyBorder="1" applyAlignment="1" applyProtection="1">
      <alignment horizontal="center" vertical="center" wrapText="1"/>
    </xf>
    <xf numFmtId="0" fontId="37" fillId="0" borderId="0" xfId="0" applyFont="1" applyAlignment="1" applyProtection="1">
      <alignment horizontal="center" vertical="center"/>
      <protection locked="0"/>
    </xf>
    <xf numFmtId="0" fontId="37" fillId="0" borderId="0" xfId="0" quotePrefix="1" applyFont="1" applyAlignment="1" applyProtection="1">
      <alignment horizontal="center" vertical="center"/>
      <protection locked="0"/>
    </xf>
    <xf numFmtId="14" fontId="37" fillId="0" borderId="0" xfId="0" applyNumberFormat="1" applyFont="1" applyAlignment="1" applyProtection="1">
      <alignment horizontal="center" vertical="center"/>
      <protection locked="0"/>
    </xf>
    <xf numFmtId="167" fontId="37" fillId="0" borderId="0" xfId="0" applyNumberFormat="1" applyFont="1" applyAlignment="1" applyProtection="1">
      <alignment horizontal="center" vertical="center"/>
      <protection locked="0"/>
    </xf>
    <xf numFmtId="44" fontId="37" fillId="0" borderId="0" xfId="4" applyNumberFormat="1" applyFont="1" applyAlignment="1" applyProtection="1">
      <alignment horizontal="center" vertical="center"/>
    </xf>
    <xf numFmtId="9" fontId="37" fillId="0" borderId="0" xfId="5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Protection="1"/>
    <xf numFmtId="49" fontId="39" fillId="0" borderId="38" xfId="0" applyNumberFormat="1" applyFont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166" fontId="37" fillId="0" borderId="0" xfId="0" applyNumberFormat="1" applyFont="1" applyAlignment="1" applyProtection="1">
      <alignment horizontal="center" vertical="center"/>
      <protection locked="0"/>
    </xf>
    <xf numFmtId="168" fontId="40" fillId="0" borderId="0" xfId="0" applyNumberFormat="1" applyFont="1" applyAlignment="1" applyProtection="1">
      <alignment horizontal="center" vertical="center"/>
    </xf>
    <xf numFmtId="49" fontId="41" fillId="0" borderId="0" xfId="0" applyNumberFormat="1" applyFont="1" applyProtection="1"/>
    <xf numFmtId="44" fontId="37" fillId="0" borderId="0" xfId="4" applyNumberFormat="1" applyFont="1" applyAlignment="1" applyProtection="1">
      <alignment horizontal="center" vertical="center"/>
      <protection locked="0"/>
    </xf>
    <xf numFmtId="170" fontId="37" fillId="0" borderId="0" xfId="4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8" fontId="45" fillId="10" borderId="38" xfId="0" applyNumberFormat="1" applyFont="1" applyFill="1" applyBorder="1" applyAlignment="1" applyProtection="1">
      <alignment horizontal="center" vertical="center"/>
    </xf>
    <xf numFmtId="0" fontId="46" fillId="10" borderId="0" xfId="0" applyFont="1" applyFill="1" applyProtection="1"/>
    <xf numFmtId="0" fontId="46" fillId="11" borderId="38" xfId="0" applyFont="1" applyFill="1" applyBorder="1" applyAlignment="1" applyProtection="1">
      <alignment horizontal="center" vertical="center"/>
    </xf>
    <xf numFmtId="0" fontId="46" fillId="11" borderId="38" xfId="0" quotePrefix="1" applyFont="1" applyFill="1" applyBorder="1" applyAlignment="1" applyProtection="1">
      <alignment horizontal="center" vertical="center"/>
    </xf>
    <xf numFmtId="14" fontId="46" fillId="11" borderId="38" xfId="0" applyNumberFormat="1" applyFont="1" applyFill="1" applyBorder="1" applyAlignment="1" applyProtection="1">
      <alignment horizontal="center" vertical="center"/>
    </xf>
    <xf numFmtId="169" fontId="46" fillId="11" borderId="38" xfId="0" applyNumberFormat="1" applyFont="1" applyFill="1" applyBorder="1" applyAlignment="1" applyProtection="1">
      <alignment horizontal="center" vertical="center"/>
    </xf>
    <xf numFmtId="167" fontId="46" fillId="11" borderId="38" xfId="0" applyNumberFormat="1" applyFont="1" applyFill="1" applyBorder="1" applyAlignment="1" applyProtection="1">
      <alignment horizontal="center" vertical="center"/>
    </xf>
    <xf numFmtId="44" fontId="46" fillId="11" borderId="38" xfId="4" applyNumberFormat="1" applyFont="1" applyFill="1" applyBorder="1" applyAlignment="1" applyProtection="1">
      <alignment horizontal="center" vertical="center"/>
    </xf>
    <xf numFmtId="9" fontId="46" fillId="11" borderId="38" xfId="5" applyFont="1" applyFill="1" applyBorder="1" applyAlignment="1" applyProtection="1">
      <alignment horizontal="center" vertical="center"/>
    </xf>
    <xf numFmtId="44" fontId="47" fillId="11" borderId="38" xfId="6" applyNumberFormat="1" applyFont="1" applyFill="1" applyBorder="1" applyAlignment="1" applyProtection="1">
      <alignment horizontal="center" vertical="center"/>
    </xf>
    <xf numFmtId="44" fontId="48" fillId="11" borderId="38" xfId="6" applyNumberFormat="1" applyFont="1" applyFill="1" applyBorder="1" applyAlignment="1" applyProtection="1">
      <alignment horizontal="center" vertical="center"/>
    </xf>
    <xf numFmtId="0" fontId="48" fillId="11" borderId="38" xfId="6" applyNumberFormat="1" applyFont="1" applyFill="1" applyBorder="1" applyAlignment="1" applyProtection="1">
      <alignment horizontal="center" vertical="center"/>
    </xf>
    <xf numFmtId="14" fontId="48" fillId="11" borderId="38" xfId="6" applyNumberFormat="1" applyFont="1" applyFill="1" applyBorder="1" applyAlignment="1" applyProtection="1">
      <alignment horizontal="center" vertical="center"/>
    </xf>
    <xf numFmtId="0" fontId="50" fillId="0" borderId="0" xfId="0" applyFont="1" applyProtection="1">
      <protection locked="0"/>
    </xf>
    <xf numFmtId="0" fontId="51" fillId="11" borderId="38" xfId="0" applyFont="1" applyFill="1" applyBorder="1" applyAlignment="1" applyProtection="1">
      <alignment horizontal="center" vertical="center" wrapText="1"/>
    </xf>
    <xf numFmtId="0" fontId="52" fillId="0" borderId="38" xfId="0" applyFont="1" applyBorder="1" applyAlignment="1" applyProtection="1">
      <alignment horizontal="center" vertical="center"/>
    </xf>
    <xf numFmtId="0" fontId="5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/>
    <xf numFmtId="0" fontId="53" fillId="0" borderId="0" xfId="0" applyFont="1" applyAlignment="1">
      <alignment vertical="center"/>
    </xf>
    <xf numFmtId="0" fontId="46" fillId="7" borderId="0" xfId="0" applyFont="1" applyFill="1"/>
    <xf numFmtId="0" fontId="46" fillId="6" borderId="0" xfId="0" applyFont="1" applyFill="1"/>
    <xf numFmtId="0" fontId="46" fillId="4" borderId="0" xfId="0" applyFont="1" applyFill="1"/>
    <xf numFmtId="0" fontId="46" fillId="5" borderId="0" xfId="0" applyFont="1" applyFill="1"/>
    <xf numFmtId="0" fontId="37" fillId="0" borderId="0" xfId="0" applyFont="1"/>
    <xf numFmtId="0" fontId="4" fillId="8" borderId="0" xfId="0" applyFont="1" applyFill="1"/>
    <xf numFmtId="16" fontId="4" fillId="0" borderId="0" xfId="0" quotePrefix="1" applyNumberFormat="1" applyFont="1" applyAlignment="1">
      <alignment horizontal="right"/>
    </xf>
    <xf numFmtId="14" fontId="4" fillId="0" borderId="0" xfId="0" applyNumberFormat="1" applyFont="1" applyAlignment="1">
      <alignment horizontal="left"/>
    </xf>
    <xf numFmtId="0" fontId="0" fillId="4" borderId="36" xfId="0" applyFill="1" applyBorder="1" applyAlignment="1" applyProtection="1">
      <alignment horizontal="center" vertical="center" textRotation="90" wrapText="1"/>
    </xf>
    <xf numFmtId="0" fontId="4" fillId="4" borderId="0" xfId="0" applyFont="1" applyFill="1"/>
    <xf numFmtId="0" fontId="4" fillId="4" borderId="0" xfId="0" applyFont="1" applyFill="1" applyAlignment="1">
      <alignment horizontal="center" vertical="center" wrapText="1"/>
    </xf>
    <xf numFmtId="165" fontId="37" fillId="0" borderId="0" xfId="0" applyNumberFormat="1" applyFont="1" applyAlignment="1" applyProtection="1">
      <alignment horizontal="center" vertical="center"/>
      <protection locked="0"/>
    </xf>
    <xf numFmtId="0" fontId="4" fillId="8" borderId="37" xfId="0" applyFont="1" applyFill="1" applyBorder="1"/>
    <xf numFmtId="49" fontId="4" fillId="8" borderId="37" xfId="0" applyNumberFormat="1" applyFont="1" applyFill="1" applyBorder="1"/>
    <xf numFmtId="0" fontId="4" fillId="8" borderId="0" xfId="0" applyFont="1" applyFill="1" applyBorder="1" applyAlignment="1">
      <alignment wrapText="1"/>
    </xf>
    <xf numFmtId="0" fontId="4" fillId="0" borderId="39" xfId="0" applyFont="1" applyBorder="1"/>
    <xf numFmtId="0" fontId="4" fillId="8" borderId="40" xfId="0" applyFont="1" applyFill="1" applyBorder="1" applyAlignment="1">
      <alignment wrapText="1"/>
    </xf>
    <xf numFmtId="0" fontId="4" fillId="0" borderId="41" xfId="0" applyFont="1" applyBorder="1"/>
    <xf numFmtId="0" fontId="4" fillId="8" borderId="39" xfId="0" applyFont="1" applyFill="1" applyBorder="1"/>
    <xf numFmtId="0" fontId="4" fillId="8" borderId="40" xfId="0" applyFont="1" applyFill="1" applyBorder="1"/>
    <xf numFmtId="0" fontId="4" fillId="8" borderId="41" xfId="0" applyFont="1" applyFill="1" applyBorder="1"/>
    <xf numFmtId="0" fontId="4" fillId="0" borderId="42" xfId="0" applyFont="1" applyBorder="1"/>
    <xf numFmtId="0" fontId="55" fillId="8" borderId="0" xfId="7" applyFill="1"/>
    <xf numFmtId="14" fontId="37" fillId="0" borderId="0" xfId="4" applyNumberFormat="1" applyFont="1" applyAlignment="1" applyProtection="1">
      <alignment horizontal="center" vertical="center"/>
      <protection locked="0"/>
    </xf>
    <xf numFmtId="0" fontId="46" fillId="10" borderId="0" xfId="0" applyFont="1" applyFill="1" applyAlignment="1">
      <alignment horizontal="center"/>
    </xf>
    <xf numFmtId="0" fontId="37" fillId="10" borderId="0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4" fillId="4" borderId="0" xfId="0" applyFont="1" applyFill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33" fillId="5" borderId="2" xfId="0" applyFont="1" applyFill="1" applyBorder="1" applyAlignment="1" applyProtection="1">
      <alignment horizontal="center" vertical="center"/>
    </xf>
    <xf numFmtId="0" fontId="33" fillId="5" borderId="6" xfId="0" applyFont="1" applyFill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24" fillId="0" borderId="0" xfId="0" applyFont="1" applyAlignment="1" applyProtection="1">
      <alignment horizontal="center" vertical="top"/>
    </xf>
    <xf numFmtId="0" fontId="34" fillId="0" borderId="0" xfId="0" applyFont="1" applyAlignment="1" applyProtection="1">
      <alignment horizontal="center"/>
    </xf>
    <xf numFmtId="0" fontId="7" fillId="0" borderId="3" xfId="0" applyFont="1" applyBorder="1" applyAlignment="1" applyProtection="1">
      <alignment horizontal="center" vertical="top"/>
    </xf>
    <xf numFmtId="0" fontId="33" fillId="5" borderId="0" xfId="0" applyFont="1" applyFill="1" applyBorder="1" applyAlignment="1" applyProtection="1">
      <alignment horizontal="left"/>
    </xf>
    <xf numFmtId="0" fontId="7" fillId="0" borderId="32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Alignment="1" applyProtection="1">
      <alignment horizontal="left" vertical="top" wrapText="1"/>
    </xf>
    <xf numFmtId="0" fontId="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center"/>
    </xf>
    <xf numFmtId="0" fontId="7" fillId="0" borderId="0" xfId="0" quotePrefix="1" applyFont="1" applyAlignment="1" applyProtection="1">
      <alignment horizontal="center" vertical="center"/>
    </xf>
    <xf numFmtId="0" fontId="25" fillId="0" borderId="0" xfId="0" applyFont="1" applyBorder="1" applyAlignment="1" applyProtection="1">
      <alignment horizontal="center" vertical="center"/>
    </xf>
    <xf numFmtId="0" fontId="25" fillId="0" borderId="4" xfId="0" applyFont="1" applyBorder="1" applyAlignment="1" applyProtection="1">
      <alignment horizontal="center" vertical="center"/>
    </xf>
    <xf numFmtId="0" fontId="16" fillId="0" borderId="0" xfId="2" applyFont="1" applyFill="1" applyAlignment="1">
      <alignment horizontal="center"/>
    </xf>
    <xf numFmtId="0" fontId="18" fillId="0" borderId="33" xfId="3" applyFont="1" applyFill="1" applyBorder="1"/>
    <xf numFmtId="0" fontId="7" fillId="0" borderId="34" xfId="3" applyFont="1" applyFill="1" applyBorder="1"/>
    <xf numFmtId="0" fontId="7" fillId="0" borderId="35" xfId="3" applyFont="1" applyFill="1" applyBorder="1"/>
    <xf numFmtId="0" fontId="20" fillId="0" borderId="19" xfId="2" applyFont="1" applyFill="1" applyBorder="1" applyAlignment="1">
      <alignment horizontal="left"/>
    </xf>
    <xf numFmtId="0" fontId="20" fillId="0" borderId="18" xfId="2" applyFont="1" applyFill="1" applyBorder="1" applyAlignment="1">
      <alignment horizontal="left"/>
    </xf>
    <xf numFmtId="0" fontId="22" fillId="0" borderId="6" xfId="2" applyFont="1" applyFill="1" applyBorder="1" applyAlignment="1">
      <alignment horizontal="left"/>
    </xf>
    <xf numFmtId="0" fontId="22" fillId="0" borderId="14" xfId="2" applyFont="1" applyFill="1" applyBorder="1" applyAlignment="1">
      <alignment horizontal="left"/>
    </xf>
    <xf numFmtId="0" fontId="20" fillId="0" borderId="6" xfId="2" applyFont="1" applyFill="1" applyBorder="1" applyAlignment="1">
      <alignment horizontal="left"/>
    </xf>
    <xf numFmtId="0" fontId="20" fillId="0" borderId="14" xfId="2" applyFont="1" applyFill="1" applyBorder="1" applyAlignment="1">
      <alignment horizontal="left"/>
    </xf>
    <xf numFmtId="0" fontId="19" fillId="0" borderId="15" xfId="2" applyFont="1" applyFill="1" applyBorder="1" applyAlignment="1">
      <alignment horizontal="left"/>
    </xf>
    <xf numFmtId="0" fontId="19" fillId="0" borderId="6" xfId="2" applyFont="1" applyFill="1" applyBorder="1" applyAlignment="1">
      <alignment horizontal="left"/>
    </xf>
    <xf numFmtId="49" fontId="20" fillId="0" borderId="6" xfId="2" applyNumberFormat="1" applyFont="1" applyFill="1" applyBorder="1" applyAlignment="1">
      <alignment horizontal="left"/>
    </xf>
    <xf numFmtId="0" fontId="18" fillId="0" borderId="17" xfId="3" applyFont="1" applyFill="1" applyBorder="1"/>
    <xf numFmtId="0" fontId="21" fillId="0" borderId="7" xfId="3" applyFont="1" applyFill="1" applyBorder="1"/>
    <xf numFmtId="0" fontId="21" fillId="0" borderId="16" xfId="3" applyFont="1" applyFill="1" applyBorder="1"/>
    <xf numFmtId="0" fontId="11" fillId="0" borderId="23" xfId="3" applyFont="1" applyFill="1" applyBorder="1"/>
    <xf numFmtId="0" fontId="11" fillId="0" borderId="22" xfId="3" applyFont="1" applyFill="1" applyBorder="1"/>
    <xf numFmtId="0" fontId="11" fillId="0" borderId="21" xfId="3" applyFont="1" applyFill="1" applyBorder="1"/>
    <xf numFmtId="0" fontId="11" fillId="0" borderId="20" xfId="3" applyFont="1" applyFill="1" applyBorder="1" applyAlignment="1">
      <alignment horizontal="center"/>
    </xf>
    <xf numFmtId="0" fontId="11" fillId="0" borderId="19" xfId="3" applyFont="1" applyFill="1" applyBorder="1" applyAlignment="1">
      <alignment horizontal="center"/>
    </xf>
    <xf numFmtId="0" fontId="11" fillId="0" borderId="18" xfId="3" applyFont="1" applyFill="1" applyBorder="1" applyAlignment="1">
      <alignment horizontal="center"/>
    </xf>
    <xf numFmtId="0" fontId="11" fillId="0" borderId="28" xfId="2" applyFont="1" applyFill="1" applyBorder="1" applyAlignment="1">
      <alignment horizontal="center"/>
    </xf>
    <xf numFmtId="0" fontId="11" fillId="0" borderId="27" xfId="2" applyFont="1" applyFill="1" applyBorder="1" applyAlignment="1">
      <alignment horizontal="center"/>
    </xf>
    <xf numFmtId="49" fontId="11" fillId="0" borderId="26" xfId="2" applyNumberFormat="1" applyFont="1" applyFill="1" applyBorder="1" applyAlignment="1">
      <alignment horizontal="center"/>
    </xf>
    <xf numFmtId="0" fontId="11" fillId="0" borderId="26" xfId="2" applyFont="1" applyFill="1" applyBorder="1" applyAlignment="1">
      <alignment horizontal="center"/>
    </xf>
    <xf numFmtId="0" fontId="11" fillId="0" borderId="24" xfId="2" applyFont="1" applyFill="1" applyBorder="1" applyAlignment="1">
      <alignment horizontal="center"/>
    </xf>
    <xf numFmtId="0" fontId="11" fillId="0" borderId="15" xfId="1" applyFont="1" applyFill="1" applyBorder="1" applyAlignment="1">
      <alignment horizontal="center"/>
    </xf>
    <xf numFmtId="0" fontId="11" fillId="0" borderId="6" xfId="1" applyFont="1" applyFill="1" applyBorder="1" applyAlignment="1">
      <alignment horizontal="center"/>
    </xf>
    <xf numFmtId="0" fontId="11" fillId="0" borderId="6" xfId="2" applyFont="1" applyFill="1" applyBorder="1" applyAlignment="1">
      <alignment horizontal="center"/>
    </xf>
    <xf numFmtId="0" fontId="11" fillId="0" borderId="14" xfId="2" applyFont="1" applyFill="1" applyBorder="1" applyAlignment="1">
      <alignment horizontal="center"/>
    </xf>
    <xf numFmtId="0" fontId="11" fillId="0" borderId="28" xfId="1" applyFont="1" applyFill="1" applyBorder="1" applyAlignment="1">
      <alignment horizontal="center"/>
    </xf>
    <xf numFmtId="0" fontId="11" fillId="0" borderId="25" xfId="1" applyFont="1" applyFill="1" applyBorder="1" applyAlignment="1">
      <alignment horizontal="center"/>
    </xf>
    <xf numFmtId="0" fontId="11" fillId="0" borderId="25" xfId="2" applyFont="1" applyFill="1" applyBorder="1" applyAlignment="1">
      <alignment horizontal="center"/>
    </xf>
    <xf numFmtId="0" fontId="11" fillId="0" borderId="29" xfId="3" applyFont="1" applyFill="1" applyBorder="1" applyAlignment="1">
      <alignment horizontal="center" wrapText="1"/>
    </xf>
    <xf numFmtId="0" fontId="11" fillId="0" borderId="30" xfId="3" applyFont="1" applyFill="1" applyBorder="1" applyAlignment="1">
      <alignment horizontal="center" wrapText="1"/>
    </xf>
    <xf numFmtId="0" fontId="11" fillId="0" borderId="31" xfId="3" applyFont="1" applyFill="1" applyBorder="1" applyAlignment="1">
      <alignment horizontal="center" wrapText="1"/>
    </xf>
    <xf numFmtId="0" fontId="11" fillId="0" borderId="1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/>
    </xf>
    <xf numFmtId="0" fontId="11" fillId="0" borderId="14" xfId="1" applyFont="1" applyFill="1" applyBorder="1" applyAlignment="1">
      <alignment horizontal="center"/>
    </xf>
  </cellXfs>
  <cellStyles count="8">
    <cellStyle name="Dobro" xfId="1" builtinId="26"/>
    <cellStyle name="Hiperveza" xfId="7" builtinId="8"/>
    <cellStyle name="Normal 2" xfId="2" xr:uid="{00000000-0005-0000-0000-000002000000}"/>
    <cellStyle name="Normalno" xfId="0" builtinId="0"/>
    <cellStyle name="Note 2" xfId="3" xr:uid="{00000000-0005-0000-0000-000004000000}"/>
    <cellStyle name="Postotak" xfId="5" builtinId="5"/>
    <cellStyle name="Tekst objašnjenja" xfId="6" builtinId="53"/>
    <cellStyle name="Valuta" xfId="4" builtinId="4"/>
  </cellStyles>
  <dxfs count="3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4" formatCode="_-* #,##0.00\ &quot;kn&quot;_-;\-* #,##0.00\ &quot;kn&quot;_-;_-* &quot;-&quot;??\ &quot;kn&quot;_-;_-@_-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4" formatCode="_-* #,##0.00\ &quot;kn&quot;_-;\-* #,##0.00\ &quot;kn&quot;_-;_-* &quot;-&quot;??\ &quot;kn&quot;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4" formatCode="_-* #,##0.00\ &quot;kn&quot;_-;\-* #,##0.00\ &quot;kn&quot;_-;_-* &quot;-&quot;??\ &quot;kn&quot;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4" formatCode="_-* #,##0.00\ &quot;kn&quot;_-;\-* #,##0.00\ &quot;kn&quot;_-;_-* &quot;-&quot;??\ &quot;kn&quot;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4" formatCode="_-* #,##0.00\ &quot;kn&quot;_-;\-* #,##0.00\ &quot;kn&quot;_-;_-* &quot;-&quot;??\ &quot;kn&quot;_-;_-@_-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4" formatCode="_-* #,##0.00\ &quot;kn&quot;_-;\-* #,##0.00\ &quot;kn&quot;_-;_-* &quot;-&quot;??\ &quot;kn&quot;_-;_-@_-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protection locked="1" hidden="0"/>
    </dxf>
    <dxf>
      <border outline="0">
        <top style="medium">
          <color theme="0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name val="Arial"/>
        <scheme val="none"/>
      </font>
      <alignment horizontal="center" vertical="center" textRotation="90" indent="0" justifyLastLine="0" shrinkToFit="0" readingOrder="0"/>
      <protection locked="0" hidden="0"/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bottom style="thin">
          <color theme="2"/>
        </bottom>
        <horizontal style="thin">
          <color theme="2"/>
        </horizontal>
      </border>
    </dxf>
  </dxfs>
  <tableStyles count="1" defaultTableStyle="TableStyleMedium2" defaultPivotStyle="PivotStyleLight16">
    <tableStyle name="Račun za uslugu" pivot="0" count="4" xr9:uid="{00000000-0011-0000-FFFF-FFFF00000000}">
      <tableStyleElement type="wholeTable" dxfId="32"/>
      <tableStyleElement type="headerRow" dxfId="31"/>
      <tableStyleElement type="totalRow" dxfId="30"/>
      <tableStyleElement type="lastColumn" dxfId="29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211193</xdr:colOff>
      <xdr:row>0</xdr:row>
      <xdr:rowOff>0</xdr:rowOff>
    </xdr:from>
    <xdr:to>
      <xdr:col>0</xdr:col>
      <xdr:colOff>933779</xdr:colOff>
      <xdr:row>3</xdr:row>
      <xdr:rowOff>45580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193" y="0"/>
          <a:ext cx="722586" cy="721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234315</xdr:rowOff>
    </xdr:from>
    <xdr:to>
      <xdr:col>9</xdr:col>
      <xdr:colOff>817245</xdr:colOff>
      <xdr:row>15</xdr:row>
      <xdr:rowOff>120015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3771900" y="2110740"/>
          <a:ext cx="2626995" cy="1066800"/>
        </a:xfrm>
        <a:prstGeom prst="roundRect">
          <a:avLst>
            <a:gd name="adj" fmla="val 16667"/>
          </a:avLst>
        </a:prstGeom>
        <a:noFill/>
        <a:ln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endParaRPr lang="hr-HR" sz="1100" b="0" i="0" u="none" strike="noStrike" baseline="0">
            <a:solidFill>
              <a:srgbClr val="000000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  <a:p>
          <a:pPr algn="ctr" rtl="0">
            <a:defRPr sz="1000"/>
          </a:pPr>
          <a:endParaRPr lang="hr-HR" sz="500" b="1" i="0" u="none" strike="noStrike" baseline="0">
            <a:solidFill>
              <a:srgbClr val="000000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  <a:p>
          <a:pPr algn="ctr" rtl="0">
            <a:defRPr sz="1000"/>
          </a:pPr>
          <a:endParaRPr lang="hr-HR" sz="1100" b="1" i="0" u="none" strike="noStrike" baseline="0">
            <a:solidFill>
              <a:srgbClr val="000000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1:U103" totalsRowShown="0" headerRowDxfId="28" dataDxfId="27" tableBorderDxfId="26">
  <autoFilter ref="A1:U103" xr:uid="{00000000-0009-0000-0100-000001000000}"/>
  <sortState ref="A2:V20675">
    <sortCondition ref="A1:A20675"/>
  </sortState>
  <tableColumns count="21">
    <tableColumn id="1" xr3:uid="{00000000-0010-0000-0000-000001000000}" name="Broj" dataDxfId="25"/>
    <tableColumn id="2" xr3:uid="{00000000-0010-0000-0000-000002000000}" name="Kupac naziv" dataDxfId="24"/>
    <tableColumn id="3" xr3:uid="{00000000-0010-0000-0000-000003000000}" name="Adresa" dataDxfId="23"/>
    <tableColumn id="4" xr3:uid="{00000000-0010-0000-0000-000004000000}" name="Mjesto" dataDxfId="22"/>
    <tableColumn id="5" xr3:uid="{00000000-0010-0000-0000-000005000000}" name="OIB kupca" dataDxfId="21"/>
    <tableColumn id="6" xr3:uid="{00000000-0010-0000-0000-000006000000}" name="Nadnevak_x000a_(datum izdavanja računa)" dataDxfId="20"/>
    <tableColumn id="7" xr3:uid="{00000000-0010-0000-0000-000007000000}" name="Datum predviđene isporuke" dataDxfId="19"/>
    <tableColumn id="8" xr3:uid="{00000000-0010-0000-0000-000008000000}" name="Vrijeme izrade" dataDxfId="18"/>
    <tableColumn id="9" xr3:uid="{00000000-0010-0000-0000-000009000000}" name="Dospijeće plaćanja" dataDxfId="17"/>
    <tableColumn id="10" xr3:uid="{00000000-0010-0000-0000-00000A000000}" name="Usluga ili proizvod" dataDxfId="16"/>
    <tableColumn id="11" xr3:uid="{00000000-0010-0000-0000-00000B000000}" name="JM" dataDxfId="15"/>
    <tableColumn id="12" xr3:uid="{00000000-0010-0000-0000-00000C000000}" name="Količina" dataDxfId="14"/>
    <tableColumn id="13" xr3:uid="{00000000-0010-0000-0000-00000D000000}" name="Cijena" dataDxfId="13"/>
    <tableColumn id="14" xr3:uid="{00000000-0010-0000-0000-00000E000000}" name="Rabat" dataDxfId="12"/>
    <tableColumn id="15" xr3:uid="{00000000-0010-0000-0000-00000F000000}" name="Iznos " dataDxfId="11"/>
    <tableColumn id="28" xr3:uid="{00000000-0010-0000-0000-00001C000000}" name="Napomena" dataDxfId="10" dataCellStyle="Valuta"/>
    <tableColumn id="27" xr3:uid="{00000000-0010-0000-0000-00001B000000}" name="Iznos naplaćen_x000a_  GOTOVINOM_x000a_" dataDxfId="9" dataCellStyle="Valuta"/>
    <tableColumn id="26" xr3:uid="{00000000-0010-0000-0000-00001A000000}" name="Iznos naplaćen _x000a_VIRMANSKI_x000a_preko računa" dataDxfId="8" dataCellStyle="Valuta"/>
    <tableColumn id="24" xr3:uid="{00000000-0010-0000-0000-000018000000}" name="Broj_x000a_-izvoda-uplatnice" dataDxfId="7" dataCellStyle="Valuta"/>
    <tableColumn id="19" xr3:uid="{00000000-0010-0000-0000-000013000000}" name="Nadnevak_x000a_datum uplate" dataDxfId="6" dataCellStyle="Valuta"/>
    <tableColumn id="17" xr3:uid="{00000000-0010-0000-0000-000011000000}" name="PO-SD VIRMANSKI_x000a_(ZA KPR)" dataDxfId="5" dataCellStyle="Valuta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laviured.hr/vodici/spomenicka-renta-placaju-li-pausalisti/" TargetMode="External"/><Relationship Id="rId2" Type="http://schemas.openxmlformats.org/officeDocument/2006/relationships/hyperlink" Target="http://plaviured.hr/vodici/doprinos-opcekorisne-funkcije-suma-placaju-li-ga-pausalni-obrtnici/" TargetMode="External"/><Relationship Id="rId1" Type="http://schemas.openxmlformats.org/officeDocument/2006/relationships/hyperlink" Target="http://plaviured.hr/vodici/placaju-li-pausalisti-clanarinu-turistickim-zajednicama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plaviured.hr/vodici/sto-sadrzi-inozemni-racu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microsoft.com/office/2006/relationships/xlExternalLinkPath/xlPathMissing" Target="Knjigovodstvo%20pau&#353;alnih%20obrta%20-%20NAIA%20corrr.xls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27"/>
  <sheetViews>
    <sheetView showGridLines="0" zoomScaleNormal="100" workbookViewId="0">
      <selection activeCell="B26" sqref="B26"/>
    </sheetView>
  </sheetViews>
  <sheetFormatPr defaultColWidth="9.109375" defaultRowHeight="13.2" x14ac:dyDescent="0.25"/>
  <cols>
    <col min="1" max="1" width="24.44140625" style="133" customWidth="1"/>
    <col min="2" max="2" width="76.44140625" style="133" customWidth="1"/>
    <col min="3" max="4" width="9.109375" style="133"/>
    <col min="5" max="6" width="23.88671875" style="133" customWidth="1"/>
    <col min="7" max="16384" width="9.109375" style="133"/>
  </cols>
  <sheetData>
    <row r="3" spans="1:11" ht="27.75" customHeight="1" x14ac:dyDescent="0.25"/>
    <row r="4" spans="1:11" ht="27.75" customHeight="1" x14ac:dyDescent="0.25"/>
    <row r="5" spans="1:11" ht="54.75" customHeight="1" x14ac:dyDescent="0.25">
      <c r="A5" s="160" t="s">
        <v>227</v>
      </c>
      <c r="B5" s="160"/>
    </row>
    <row r="6" spans="1:11" ht="69" customHeight="1" x14ac:dyDescent="0.25">
      <c r="A6" s="134" t="s">
        <v>63</v>
      </c>
      <c r="B6" s="150"/>
    </row>
    <row r="7" spans="1:11" x14ac:dyDescent="0.25">
      <c r="A7" s="135" t="s">
        <v>185</v>
      </c>
      <c r="B7" s="151" t="s">
        <v>190</v>
      </c>
    </row>
    <row r="8" spans="1:11" x14ac:dyDescent="0.25">
      <c r="A8" s="136" t="s">
        <v>186</v>
      </c>
      <c r="B8" s="151" t="s">
        <v>188</v>
      </c>
    </row>
    <row r="9" spans="1:11" ht="26.4" x14ac:dyDescent="0.25">
      <c r="A9" s="137" t="s">
        <v>187</v>
      </c>
      <c r="B9" s="151" t="s">
        <v>189</v>
      </c>
      <c r="K9" s="150"/>
    </row>
    <row r="10" spans="1:11" ht="26.4" x14ac:dyDescent="0.25">
      <c r="A10" s="138" t="s">
        <v>180</v>
      </c>
      <c r="B10" s="149" t="s">
        <v>228</v>
      </c>
      <c r="K10" s="152"/>
    </row>
    <row r="11" spans="1:11" x14ac:dyDescent="0.25">
      <c r="B11" s="152"/>
    </row>
    <row r="16" spans="1:11" ht="12.75" customHeight="1" x14ac:dyDescent="0.25">
      <c r="A16" s="159" t="s">
        <v>231</v>
      </c>
      <c r="B16" s="159"/>
    </row>
    <row r="19" spans="1:2" hidden="1" x14ac:dyDescent="0.25">
      <c r="A19" s="141" t="s">
        <v>181</v>
      </c>
      <c r="B19" s="142">
        <v>43191</v>
      </c>
    </row>
    <row r="20" spans="1:2" hidden="1" x14ac:dyDescent="0.25">
      <c r="A20" s="141" t="s">
        <v>182</v>
      </c>
      <c r="B20" s="142">
        <v>43282</v>
      </c>
    </row>
    <row r="21" spans="1:2" hidden="1" x14ac:dyDescent="0.25">
      <c r="A21" s="141" t="s">
        <v>183</v>
      </c>
      <c r="B21" s="142">
        <v>43374</v>
      </c>
    </row>
    <row r="22" spans="1:2" hidden="1" x14ac:dyDescent="0.25">
      <c r="A22" s="141" t="s">
        <v>184</v>
      </c>
      <c r="B22" s="142">
        <v>43466</v>
      </c>
    </row>
    <row r="23" spans="1:2" ht="28.5" customHeight="1" x14ac:dyDescent="0.25">
      <c r="A23" s="138" t="s">
        <v>234</v>
      </c>
      <c r="B23" s="157" t="s">
        <v>235</v>
      </c>
    </row>
    <row r="24" spans="1:2" ht="28.5" customHeight="1" x14ac:dyDescent="0.25">
      <c r="A24" s="138"/>
      <c r="B24" s="157" t="s">
        <v>236</v>
      </c>
    </row>
    <row r="25" spans="1:2" ht="28.5" customHeight="1" x14ac:dyDescent="0.25">
      <c r="A25" s="138"/>
      <c r="B25" s="157" t="s">
        <v>237</v>
      </c>
    </row>
    <row r="26" spans="1:2" ht="28.5" customHeight="1" x14ac:dyDescent="0.25">
      <c r="A26" s="138"/>
      <c r="B26" s="157" t="s">
        <v>238</v>
      </c>
    </row>
    <row r="27" spans="1:2" ht="28.5" customHeight="1" x14ac:dyDescent="0.25">
      <c r="A27" s="138"/>
      <c r="B27" s="140"/>
    </row>
  </sheetData>
  <sheetProtection algorithmName="SHA-512" hashValue="090EhVzfyaLtEU9NY95DtN5JGF5tNPmuBCH9Ml6wYqKewglZAxc3cBDQzZKiq8b19U2qvZB+k+VQMafTX6dX5g==" saltValue="ztlF8t7PZh3lXVNzffq7sw==" spinCount="100000" sheet="1" objects="1" scenarios="1"/>
  <mergeCells count="2">
    <mergeCell ref="A16:B16"/>
    <mergeCell ref="A5:B5"/>
  </mergeCells>
  <hyperlinks>
    <hyperlink ref="B23" r:id="rId1" xr:uid="{00000000-0004-0000-0000-000000000000}"/>
    <hyperlink ref="B24" r:id="rId2" xr:uid="{00000000-0004-0000-0000-000001000000}"/>
    <hyperlink ref="B25" r:id="rId3" xr:uid="{00000000-0004-0000-0000-000002000000}"/>
    <hyperlink ref="B26" r:id="rId4" xr:uid="{00000000-0004-0000-0000-000003000000}"/>
  </hyperlinks>
  <pageMargins left="0.7" right="0.7" top="0.75" bottom="0.75" header="0.3" footer="0.3"/>
  <pageSetup paperSize="9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47"/>
  <sheetViews>
    <sheetView showGridLines="0" topLeftCell="A10" zoomScaleNormal="100" workbookViewId="0">
      <selection activeCell="B6" sqref="B6"/>
    </sheetView>
  </sheetViews>
  <sheetFormatPr defaultColWidth="9.109375" defaultRowHeight="13.2" x14ac:dyDescent="0.25"/>
  <cols>
    <col min="1" max="1" width="24.44140625" style="133" customWidth="1"/>
    <col min="2" max="2" width="69.44140625" style="133" customWidth="1"/>
    <col min="3" max="4" width="9.109375" style="133"/>
    <col min="5" max="6" width="23.88671875" style="133" customWidth="1"/>
    <col min="7" max="16384" width="9.109375" style="133"/>
  </cols>
  <sheetData>
    <row r="1" spans="1:8" ht="28.5" customHeight="1" x14ac:dyDescent="0.4">
      <c r="A1" s="161" t="s">
        <v>17</v>
      </c>
      <c r="B1" s="161"/>
    </row>
    <row r="3" spans="1:8" ht="21.75" customHeight="1" x14ac:dyDescent="0.25">
      <c r="A3" s="136" t="s">
        <v>54</v>
      </c>
      <c r="B3" s="147"/>
    </row>
    <row r="4" spans="1:8" ht="21.75" customHeight="1" x14ac:dyDescent="0.25">
      <c r="A4" s="136" t="s">
        <v>55</v>
      </c>
      <c r="B4" s="147"/>
    </row>
    <row r="5" spans="1:8" ht="21.75" customHeight="1" x14ac:dyDescent="0.25">
      <c r="A5" s="136" t="s">
        <v>56</v>
      </c>
      <c r="B5" s="147"/>
      <c r="H5" s="156"/>
    </row>
    <row r="6" spans="1:8" ht="21.75" customHeight="1" x14ac:dyDescent="0.25">
      <c r="A6" s="136" t="s">
        <v>0</v>
      </c>
      <c r="B6" s="148"/>
    </row>
    <row r="7" spans="1:8" ht="21.75" customHeight="1" x14ac:dyDescent="0.25">
      <c r="A7" s="136" t="s">
        <v>10</v>
      </c>
      <c r="B7" s="147"/>
    </row>
    <row r="8" spans="1:8" ht="21.75" customHeight="1" x14ac:dyDescent="0.25">
      <c r="A8" s="136" t="s">
        <v>60</v>
      </c>
      <c r="B8" s="147"/>
    </row>
    <row r="9" spans="1:8" ht="21.75" customHeight="1" x14ac:dyDescent="0.25">
      <c r="A9" s="136" t="s">
        <v>57</v>
      </c>
      <c r="B9" s="147"/>
    </row>
    <row r="11" spans="1:8" ht="21" x14ac:dyDescent="0.4">
      <c r="A11" s="161" t="s">
        <v>233</v>
      </c>
      <c r="B11" s="161"/>
    </row>
    <row r="13" spans="1:8" ht="12.75" customHeight="1" x14ac:dyDescent="0.25">
      <c r="A13" s="162" t="s">
        <v>229</v>
      </c>
      <c r="B13" s="153" t="s">
        <v>205</v>
      </c>
    </row>
    <row r="14" spans="1:8" ht="12.75" customHeight="1" x14ac:dyDescent="0.25">
      <c r="A14" s="162"/>
      <c r="B14" s="154" t="s">
        <v>206</v>
      </c>
    </row>
    <row r="15" spans="1:8" x14ac:dyDescent="0.25">
      <c r="A15" s="162"/>
      <c r="B15" s="154" t="s">
        <v>207</v>
      </c>
    </row>
    <row r="16" spans="1:8" x14ac:dyDescent="0.25">
      <c r="A16" s="162"/>
      <c r="B16" s="154" t="s">
        <v>208</v>
      </c>
    </row>
    <row r="17" spans="1:2" x14ac:dyDescent="0.25">
      <c r="A17" s="162"/>
      <c r="B17" s="154" t="s">
        <v>214</v>
      </c>
    </row>
    <row r="18" spans="1:2" x14ac:dyDescent="0.25">
      <c r="A18" s="162"/>
      <c r="B18" s="154" t="s">
        <v>209</v>
      </c>
    </row>
    <row r="19" spans="1:2" x14ac:dyDescent="0.25">
      <c r="A19" s="162"/>
      <c r="B19" s="154" t="s">
        <v>210</v>
      </c>
    </row>
    <row r="20" spans="1:2" x14ac:dyDescent="0.25">
      <c r="A20" s="162"/>
      <c r="B20" s="154" t="s">
        <v>211</v>
      </c>
    </row>
    <row r="21" spans="1:2" x14ac:dyDescent="0.25">
      <c r="A21" s="162"/>
      <c r="B21" s="154" t="s">
        <v>212</v>
      </c>
    </row>
    <row r="22" spans="1:2" x14ac:dyDescent="0.25">
      <c r="A22" s="162"/>
      <c r="B22" s="140" t="s">
        <v>213</v>
      </c>
    </row>
    <row r="24" spans="1:2" ht="12.75" customHeight="1" x14ac:dyDescent="0.25">
      <c r="A24" s="162" t="s">
        <v>230</v>
      </c>
      <c r="B24" s="140" t="s">
        <v>215</v>
      </c>
    </row>
    <row r="25" spans="1:2" x14ac:dyDescent="0.25">
      <c r="A25" s="162"/>
      <c r="B25" s="155" t="s">
        <v>197</v>
      </c>
    </row>
    <row r="26" spans="1:2" x14ac:dyDescent="0.25">
      <c r="A26" s="162"/>
      <c r="B26" s="155" t="s">
        <v>216</v>
      </c>
    </row>
    <row r="27" spans="1:2" x14ac:dyDescent="0.25">
      <c r="A27" s="162"/>
      <c r="B27" s="155" t="s">
        <v>217</v>
      </c>
    </row>
    <row r="28" spans="1:2" x14ac:dyDescent="0.25">
      <c r="A28" s="162"/>
      <c r="B28" s="154"/>
    </row>
    <row r="29" spans="1:2" x14ac:dyDescent="0.25">
      <c r="A29" s="162"/>
      <c r="B29" s="154"/>
    </row>
    <row r="30" spans="1:2" x14ac:dyDescent="0.25">
      <c r="A30" s="162"/>
      <c r="B30" s="140"/>
    </row>
    <row r="31" spans="1:2" x14ac:dyDescent="0.25">
      <c r="A31" s="162"/>
      <c r="B31" s="154"/>
    </row>
    <row r="32" spans="1:2" x14ac:dyDescent="0.25">
      <c r="A32" s="162"/>
      <c r="B32" s="154"/>
    </row>
    <row r="33" spans="1:2" x14ac:dyDescent="0.25">
      <c r="A33" s="145"/>
      <c r="B33" s="140"/>
    </row>
    <row r="34" spans="1:2" x14ac:dyDescent="0.25">
      <c r="A34" s="139"/>
    </row>
    <row r="35" spans="1:2" x14ac:dyDescent="0.25">
      <c r="A35" s="139" t="s">
        <v>191</v>
      </c>
    </row>
    <row r="36" spans="1:2" ht="20.25" customHeight="1" x14ac:dyDescent="0.25">
      <c r="A36" s="144" t="s">
        <v>192</v>
      </c>
      <c r="B36" s="153" t="s">
        <v>89</v>
      </c>
    </row>
    <row r="37" spans="1:2" ht="20.25" customHeight="1" x14ac:dyDescent="0.25">
      <c r="A37" s="144" t="s">
        <v>193</v>
      </c>
      <c r="B37" s="154" t="s">
        <v>239</v>
      </c>
    </row>
    <row r="38" spans="1:2" ht="20.25" customHeight="1" x14ac:dyDescent="0.25">
      <c r="A38" s="144" t="s">
        <v>194</v>
      </c>
      <c r="B38" s="154" t="s">
        <v>89</v>
      </c>
    </row>
    <row r="39" spans="1:2" ht="20.25" customHeight="1" x14ac:dyDescent="0.25">
      <c r="A39" s="144" t="s">
        <v>195</v>
      </c>
      <c r="B39" s="140" t="s">
        <v>89</v>
      </c>
    </row>
    <row r="44" spans="1:2" hidden="1" x14ac:dyDescent="0.25">
      <c r="A44" s="141" t="s">
        <v>181</v>
      </c>
      <c r="B44" s="142">
        <v>43191</v>
      </c>
    </row>
    <row r="45" spans="1:2" hidden="1" x14ac:dyDescent="0.25">
      <c r="A45" s="141" t="s">
        <v>182</v>
      </c>
      <c r="B45" s="142">
        <v>43282</v>
      </c>
    </row>
    <row r="46" spans="1:2" hidden="1" x14ac:dyDescent="0.25">
      <c r="A46" s="141" t="s">
        <v>183</v>
      </c>
      <c r="B46" s="142">
        <v>43374</v>
      </c>
    </row>
    <row r="47" spans="1:2" hidden="1" x14ac:dyDescent="0.25">
      <c r="A47" s="141" t="s">
        <v>184</v>
      </c>
      <c r="B47" s="142">
        <v>43466</v>
      </c>
    </row>
  </sheetData>
  <mergeCells count="4">
    <mergeCell ref="A1:B1"/>
    <mergeCell ref="A11:B11"/>
    <mergeCell ref="A13:A22"/>
    <mergeCell ref="A24:A3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U103"/>
  <sheetViews>
    <sheetView tabSelected="1" view="pageBreakPreview" zoomScaleNormal="85" zoomScaleSheetLayoutView="100" workbookViewId="0">
      <pane ySplit="3" topLeftCell="A4" activePane="bottomLeft" state="frozen"/>
      <selection pane="bottomLeft" activeCell="R7" sqref="R7"/>
    </sheetView>
  </sheetViews>
  <sheetFormatPr defaultColWidth="9.109375" defaultRowHeight="15" x14ac:dyDescent="0.25"/>
  <cols>
    <col min="1" max="1" width="9.109375" style="112" bestFit="1" customWidth="1"/>
    <col min="2" max="2" width="23.5546875" style="106" customWidth="1"/>
    <col min="3" max="3" width="17.5546875" style="106" customWidth="1"/>
    <col min="4" max="4" width="14.33203125" style="106" customWidth="1"/>
    <col min="5" max="5" width="12.109375" style="106" bestFit="1" customWidth="1"/>
    <col min="6" max="6" width="10.88671875" style="106" customWidth="1"/>
    <col min="7" max="7" width="10.6640625" style="106" bestFit="1" customWidth="1"/>
    <col min="8" max="8" width="12.88671875" style="106" bestFit="1" customWidth="1"/>
    <col min="9" max="9" width="10.6640625" style="106" bestFit="1" customWidth="1"/>
    <col min="10" max="10" width="12.33203125" style="106" bestFit="1" customWidth="1"/>
    <col min="11" max="11" width="7.33203125" style="106" customWidth="1"/>
    <col min="12" max="12" width="5" style="106" customWidth="1"/>
    <col min="13" max="13" width="10.33203125" style="106" customWidth="1"/>
    <col min="14" max="14" width="6" style="106" customWidth="1"/>
    <col min="15" max="15" width="14.33203125" style="107" customWidth="1"/>
    <col min="16" max="16" width="22.109375" style="129" customWidth="1"/>
    <col min="17" max="17" width="11.33203125" style="106" customWidth="1"/>
    <col min="18" max="18" width="12.33203125" style="106" customWidth="1"/>
    <col min="19" max="20" width="11.33203125" style="106" customWidth="1"/>
    <col min="21" max="21" width="11.33203125" style="107" customWidth="1"/>
    <col min="22" max="16384" width="9.109375" style="106"/>
  </cols>
  <sheetData>
    <row r="1" spans="1:21" s="97" customFormat="1" ht="134.25" customHeight="1" x14ac:dyDescent="0.25">
      <c r="A1" s="94" t="s">
        <v>11</v>
      </c>
      <c r="B1" s="95" t="s">
        <v>12</v>
      </c>
      <c r="C1" s="95" t="s">
        <v>13</v>
      </c>
      <c r="D1" s="95" t="s">
        <v>14</v>
      </c>
      <c r="E1" s="95" t="s">
        <v>15</v>
      </c>
      <c r="F1" s="95" t="s">
        <v>232</v>
      </c>
      <c r="G1" s="95" t="s">
        <v>198</v>
      </c>
      <c r="H1" s="95" t="s">
        <v>72</v>
      </c>
      <c r="I1" s="95" t="s">
        <v>199</v>
      </c>
      <c r="J1" s="95" t="s">
        <v>218</v>
      </c>
      <c r="K1" s="143" t="s">
        <v>64</v>
      </c>
      <c r="L1" s="95" t="s">
        <v>2</v>
      </c>
      <c r="M1" s="95" t="s">
        <v>3</v>
      </c>
      <c r="N1" s="95" t="s">
        <v>4</v>
      </c>
      <c r="O1" s="96" t="s">
        <v>204</v>
      </c>
      <c r="P1" s="95" t="s">
        <v>16</v>
      </c>
      <c r="Q1" s="95" t="s">
        <v>223</v>
      </c>
      <c r="R1" s="95" t="s">
        <v>224</v>
      </c>
      <c r="S1" s="95" t="s">
        <v>225</v>
      </c>
      <c r="T1" s="95" t="s">
        <v>226</v>
      </c>
      <c r="U1" s="96" t="s">
        <v>203</v>
      </c>
    </row>
    <row r="2" spans="1:21" s="117" customFormat="1" ht="23.25" customHeight="1" x14ac:dyDescent="0.25">
      <c r="A2" s="116" t="s">
        <v>220</v>
      </c>
      <c r="B2" s="118" t="s">
        <v>221</v>
      </c>
      <c r="C2" s="118" t="s">
        <v>222</v>
      </c>
      <c r="D2" s="118" t="s">
        <v>219</v>
      </c>
      <c r="E2" s="119">
        <v>1234567891</v>
      </c>
      <c r="F2" s="120">
        <v>43101</v>
      </c>
      <c r="G2" s="120">
        <v>43101</v>
      </c>
      <c r="H2" s="121">
        <v>43101.5</v>
      </c>
      <c r="I2" s="122">
        <f>Tablica1[[#This Row],[Vrijeme izrade]]+2</f>
        <v>43103.5</v>
      </c>
      <c r="J2" s="118" t="s">
        <v>206</v>
      </c>
      <c r="K2" s="118" t="s">
        <v>215</v>
      </c>
      <c r="L2" s="118">
        <v>5</v>
      </c>
      <c r="M2" s="123">
        <v>100</v>
      </c>
      <c r="N2" s="124">
        <v>0</v>
      </c>
      <c r="O2" s="123">
        <f>PRODUCT($L2,$M2,(1-$N2))</f>
        <v>500</v>
      </c>
      <c r="P2" s="130" t="s">
        <v>89</v>
      </c>
      <c r="Q2" s="125">
        <v>0</v>
      </c>
      <c r="R2" s="126">
        <v>500</v>
      </c>
      <c r="S2" s="127">
        <v>1</v>
      </c>
      <c r="T2" s="128">
        <v>43344</v>
      </c>
      <c r="U2" s="123" t="str">
        <f>IF($T2&lt;PODACI!$B$44,"1-3",IF($T2&lt;PODACI!$B$45,"4-6",IF($T2&lt;PODACI!$B$46,"7-9",IF($T2&lt;PODACI!$B$47,"10-12","provjeri datum"))))</f>
        <v>7-9</v>
      </c>
    </row>
    <row r="3" spans="1:21" s="109" customFormat="1" ht="13.2" x14ac:dyDescent="0.25">
      <c r="A3" s="108"/>
      <c r="B3" s="98">
        <v>2</v>
      </c>
      <c r="C3" s="98">
        <v>3</v>
      </c>
      <c r="D3" s="98">
        <v>4</v>
      </c>
      <c r="E3" s="98">
        <v>5</v>
      </c>
      <c r="F3" s="98">
        <v>6</v>
      </c>
      <c r="G3" s="98">
        <v>7</v>
      </c>
      <c r="H3" s="98">
        <v>8</v>
      </c>
      <c r="I3" s="98">
        <v>9</v>
      </c>
      <c r="J3" s="98">
        <v>10</v>
      </c>
      <c r="K3" s="98">
        <v>11</v>
      </c>
      <c r="L3" s="98">
        <v>12</v>
      </c>
      <c r="M3" s="99">
        <v>13</v>
      </c>
      <c r="N3" s="98">
        <v>14</v>
      </c>
      <c r="O3" s="99">
        <v>15</v>
      </c>
      <c r="P3" s="131">
        <v>16</v>
      </c>
      <c r="Q3" s="99">
        <v>17</v>
      </c>
      <c r="R3" s="98">
        <v>18</v>
      </c>
      <c r="S3" s="99">
        <v>19</v>
      </c>
      <c r="T3" s="98">
        <v>20</v>
      </c>
      <c r="U3" s="98">
        <v>21</v>
      </c>
    </row>
    <row r="4" spans="1:21" s="115" customFormat="1" ht="34.5" customHeight="1" x14ac:dyDescent="0.25">
      <c r="A4" s="111">
        <v>1</v>
      </c>
      <c r="B4" s="100"/>
      <c r="C4" s="100"/>
      <c r="D4" s="100"/>
      <c r="E4" s="101"/>
      <c r="F4" s="110"/>
      <c r="G4" s="110"/>
      <c r="H4" s="146"/>
      <c r="I4" s="103"/>
      <c r="J4" s="100"/>
      <c r="K4" s="100"/>
      <c r="L4" s="100"/>
      <c r="M4" s="113"/>
      <c r="N4" s="105">
        <v>0</v>
      </c>
      <c r="O4" s="104">
        <f>PRODUCT($L4,$M4,(1-$N4))</f>
        <v>1</v>
      </c>
      <c r="P4" s="132" t="s">
        <v>90</v>
      </c>
      <c r="Q4" s="113"/>
      <c r="R4" s="113"/>
      <c r="S4" s="114"/>
      <c r="T4" s="110"/>
      <c r="U4" s="110" t="str">
        <f>IF($T4&lt;PODACI!$B$44,"1-3",IF($T4&lt;PODACI!$B$45,"4-6",IF($T4&lt;PODACI!$B$46,"7-9",IF($T4&lt;PODACI!$B$47,"10-12","provjeri datum"))))</f>
        <v>1-3</v>
      </c>
    </row>
    <row r="5" spans="1:21" s="115" customFormat="1" ht="34.5" customHeight="1" x14ac:dyDescent="0.25">
      <c r="A5" s="111">
        <v>2</v>
      </c>
      <c r="B5" s="100"/>
      <c r="C5" s="100"/>
      <c r="D5" s="100"/>
      <c r="E5" s="101"/>
      <c r="F5" s="102"/>
      <c r="G5" s="103"/>
      <c r="H5" s="146"/>
      <c r="I5" s="103"/>
      <c r="J5" s="100"/>
      <c r="K5" s="100"/>
      <c r="L5" s="100"/>
      <c r="M5" s="100"/>
      <c r="N5" s="105">
        <v>0</v>
      </c>
      <c r="O5" s="104">
        <f>PRODUCT($L5,$M5,(1-$N5))</f>
        <v>1</v>
      </c>
      <c r="P5" s="132" t="s">
        <v>89</v>
      </c>
      <c r="Q5" s="113"/>
      <c r="R5" s="113"/>
      <c r="S5" s="113"/>
      <c r="T5" s="113"/>
      <c r="U5" s="110" t="str">
        <f>IF($T5&lt;PODACI!$B$44,"1-3",IF($T5&lt;PODACI!$B$45,"4-6",IF($T5&lt;PODACI!$B$46,"7-9",IF($T5&lt;PODACI!$B$47,"10-12","provjeri datum"))))</f>
        <v>1-3</v>
      </c>
    </row>
    <row r="6" spans="1:21" s="115" customFormat="1" ht="34.5" customHeight="1" x14ac:dyDescent="0.25">
      <c r="A6" s="111">
        <v>3</v>
      </c>
      <c r="B6" s="100"/>
      <c r="C6" s="100"/>
      <c r="D6" s="100"/>
      <c r="E6" s="101"/>
      <c r="F6" s="102"/>
      <c r="G6" s="103"/>
      <c r="H6" s="146"/>
      <c r="I6" s="103"/>
      <c r="J6" s="100"/>
      <c r="K6" s="100"/>
      <c r="L6" s="100"/>
      <c r="M6" s="100"/>
      <c r="N6" s="105">
        <v>0</v>
      </c>
      <c r="O6" s="104">
        <f t="shared" ref="O6:O16" si="0">PRODUCT($L6,$M6,(1-$N6))</f>
        <v>1</v>
      </c>
      <c r="P6" s="132" t="s">
        <v>89</v>
      </c>
      <c r="Q6" s="113"/>
      <c r="R6" s="113"/>
      <c r="S6" s="113"/>
      <c r="T6" s="113"/>
      <c r="U6" s="110" t="str">
        <f>IF($T6&lt;PODACI!$B$44,"1-3",IF($T6&lt;PODACI!$B$45,"4-6",IF($T6&lt;PODACI!$B$46,"7-9",IF($T6&lt;PODACI!$B$47,"10-12","provjeri datum"))))</f>
        <v>1-3</v>
      </c>
    </row>
    <row r="7" spans="1:21" s="115" customFormat="1" ht="34.5" customHeight="1" x14ac:dyDescent="0.25">
      <c r="A7" s="111">
        <v>4</v>
      </c>
      <c r="B7" s="100"/>
      <c r="C7" s="100"/>
      <c r="D7" s="100"/>
      <c r="E7" s="101"/>
      <c r="F7" s="102"/>
      <c r="G7" s="103"/>
      <c r="H7" s="146"/>
      <c r="I7" s="103"/>
      <c r="J7" s="100"/>
      <c r="K7" s="100"/>
      <c r="L7" s="100"/>
      <c r="M7" s="100"/>
      <c r="N7" s="105">
        <v>0</v>
      </c>
      <c r="O7" s="104">
        <f t="shared" si="0"/>
        <v>1</v>
      </c>
      <c r="P7" s="132" t="s">
        <v>89</v>
      </c>
      <c r="Q7" s="113"/>
      <c r="R7" s="113"/>
      <c r="S7" s="113"/>
      <c r="T7" s="113"/>
      <c r="U7" s="110" t="str">
        <f>IF($T7&lt;PODACI!$B$44,"1-3",IF($T7&lt;PODACI!$B$45,"4-6",IF($T7&lt;PODACI!$B$46,"7-9",IF($T7&lt;PODACI!$B$47,"10-12","provjeri datum"))))</f>
        <v>1-3</v>
      </c>
    </row>
    <row r="8" spans="1:21" s="115" customFormat="1" ht="34.5" customHeight="1" x14ac:dyDescent="0.25">
      <c r="A8" s="111">
        <v>5</v>
      </c>
      <c r="B8" s="100"/>
      <c r="C8" s="100"/>
      <c r="D8" s="100"/>
      <c r="E8" s="101"/>
      <c r="F8" s="102"/>
      <c r="G8" s="103"/>
      <c r="H8" s="146"/>
      <c r="I8" s="103"/>
      <c r="J8" s="100"/>
      <c r="K8" s="100"/>
      <c r="L8" s="100"/>
      <c r="M8" s="100"/>
      <c r="N8" s="105">
        <v>0</v>
      </c>
      <c r="O8" s="104">
        <f t="shared" si="0"/>
        <v>1</v>
      </c>
      <c r="P8" s="132" t="s">
        <v>89</v>
      </c>
      <c r="Q8" s="113"/>
      <c r="R8" s="113"/>
      <c r="S8" s="113"/>
      <c r="T8" s="158"/>
      <c r="U8" s="110" t="str">
        <f>IF($T8&lt;PODACI!$B$44,"1-3",IF($T8&lt;PODACI!$B$45,"4-6",IF($T8&lt;PODACI!$B$46,"7-9",IF($T8&lt;PODACI!$B$47,"10-12","provjeri datum"))))</f>
        <v>1-3</v>
      </c>
    </row>
    <row r="9" spans="1:21" s="115" customFormat="1" ht="34.5" customHeight="1" x14ac:dyDescent="0.25">
      <c r="A9" s="111">
        <v>6</v>
      </c>
      <c r="B9" s="100"/>
      <c r="C9" s="100"/>
      <c r="D9" s="100"/>
      <c r="E9" s="101"/>
      <c r="F9" s="102"/>
      <c r="G9" s="103"/>
      <c r="H9" s="146"/>
      <c r="I9" s="103"/>
      <c r="J9" s="100"/>
      <c r="K9" s="100"/>
      <c r="L9" s="100"/>
      <c r="M9" s="100"/>
      <c r="N9" s="105">
        <v>0</v>
      </c>
      <c r="O9" s="104">
        <f t="shared" si="0"/>
        <v>1</v>
      </c>
      <c r="P9" s="132" t="s">
        <v>89</v>
      </c>
      <c r="Q9" s="113"/>
      <c r="R9" s="113"/>
      <c r="S9" s="113"/>
      <c r="T9" s="113"/>
      <c r="U9" s="110" t="str">
        <f>IF($T9&lt;PODACI!$B$44,"1-3",IF($T9&lt;PODACI!$B$45,"4-6",IF($T9&lt;PODACI!$B$46,"7-9",IF($T9&lt;PODACI!$B$47,"10-12","provjeri datum"))))</f>
        <v>1-3</v>
      </c>
    </row>
    <row r="10" spans="1:21" s="115" customFormat="1" ht="34.5" customHeight="1" x14ac:dyDescent="0.25">
      <c r="A10" s="111">
        <v>7</v>
      </c>
      <c r="B10" s="100"/>
      <c r="C10" s="100"/>
      <c r="D10" s="100"/>
      <c r="E10" s="101"/>
      <c r="F10" s="102"/>
      <c r="G10" s="103"/>
      <c r="H10" s="146"/>
      <c r="I10" s="103"/>
      <c r="J10" s="100"/>
      <c r="K10" s="100"/>
      <c r="L10" s="100"/>
      <c r="M10" s="100"/>
      <c r="N10" s="105">
        <v>0</v>
      </c>
      <c r="O10" s="104">
        <f t="shared" si="0"/>
        <v>1</v>
      </c>
      <c r="P10" s="132" t="s">
        <v>89</v>
      </c>
      <c r="Q10" s="113"/>
      <c r="R10" s="113"/>
      <c r="S10" s="113"/>
      <c r="T10" s="113"/>
      <c r="U10" s="110" t="str">
        <f>IF($T10&lt;PODACI!$B$44,"1-3",IF($T10&lt;PODACI!$B$45,"4-6",IF($T10&lt;PODACI!$B$46,"7-9",IF($T10&lt;PODACI!$B$47,"10-12","provjeri datum"))))</f>
        <v>1-3</v>
      </c>
    </row>
    <row r="11" spans="1:21" s="115" customFormat="1" ht="34.5" customHeight="1" x14ac:dyDescent="0.25">
      <c r="A11" s="111">
        <v>8</v>
      </c>
      <c r="B11" s="100"/>
      <c r="C11" s="100"/>
      <c r="D11" s="100"/>
      <c r="E11" s="101"/>
      <c r="F11" s="102"/>
      <c r="G11" s="103"/>
      <c r="H11" s="146"/>
      <c r="I11" s="103"/>
      <c r="J11" s="100"/>
      <c r="K11" s="100"/>
      <c r="L11" s="100"/>
      <c r="M11" s="100"/>
      <c r="N11" s="105">
        <v>0</v>
      </c>
      <c r="O11" s="104">
        <f t="shared" si="0"/>
        <v>1</v>
      </c>
      <c r="P11" s="132" t="s">
        <v>89</v>
      </c>
      <c r="Q11" s="113"/>
      <c r="R11" s="113"/>
      <c r="S11" s="113"/>
      <c r="T11" s="113"/>
      <c r="U11" s="110" t="str">
        <f>IF($T11&lt;PODACI!$B$44,"1-3",IF($T11&lt;PODACI!$B$45,"4-6",IF($T11&lt;PODACI!$B$46,"7-9",IF($T11&lt;PODACI!$B$47,"10-12","provjeri datum"))))</f>
        <v>1-3</v>
      </c>
    </row>
    <row r="12" spans="1:21" s="115" customFormat="1" ht="34.5" customHeight="1" x14ac:dyDescent="0.25">
      <c r="A12" s="111">
        <v>9</v>
      </c>
      <c r="B12" s="100"/>
      <c r="C12" s="100"/>
      <c r="D12" s="100"/>
      <c r="E12" s="101"/>
      <c r="F12" s="102"/>
      <c r="G12" s="103"/>
      <c r="H12" s="146"/>
      <c r="I12" s="103"/>
      <c r="J12" s="100"/>
      <c r="K12" s="100"/>
      <c r="L12" s="100"/>
      <c r="M12" s="100"/>
      <c r="N12" s="105">
        <v>0</v>
      </c>
      <c r="O12" s="104">
        <f t="shared" si="0"/>
        <v>1</v>
      </c>
      <c r="P12" s="132" t="s">
        <v>89</v>
      </c>
      <c r="Q12" s="113"/>
      <c r="R12" s="113"/>
      <c r="S12" s="113"/>
      <c r="T12" s="113"/>
      <c r="U12" s="110" t="str">
        <f>IF($T12&lt;PODACI!$B$44,"1-3",IF($T12&lt;PODACI!$B$45,"4-6",IF($T12&lt;PODACI!$B$46,"7-9",IF($T12&lt;PODACI!$B$47,"10-12","provjeri datum"))))</f>
        <v>1-3</v>
      </c>
    </row>
    <row r="13" spans="1:21" s="115" customFormat="1" ht="34.5" customHeight="1" x14ac:dyDescent="0.25">
      <c r="A13" s="111">
        <v>10</v>
      </c>
      <c r="B13" s="100"/>
      <c r="C13" s="100"/>
      <c r="D13" s="100"/>
      <c r="E13" s="101"/>
      <c r="F13" s="102"/>
      <c r="G13" s="103"/>
      <c r="H13" s="146"/>
      <c r="I13" s="103"/>
      <c r="J13" s="100"/>
      <c r="K13" s="100"/>
      <c r="L13" s="100"/>
      <c r="M13" s="100"/>
      <c r="N13" s="105">
        <v>0</v>
      </c>
      <c r="O13" s="104">
        <f t="shared" si="0"/>
        <v>1</v>
      </c>
      <c r="P13" s="132" t="s">
        <v>89</v>
      </c>
      <c r="Q13" s="113"/>
      <c r="R13" s="113"/>
      <c r="S13" s="113"/>
      <c r="T13" s="158"/>
      <c r="U13" s="110" t="str">
        <f>IF($T13&lt;PODACI!$B$44,"1-3",IF($T13&lt;PODACI!$B$45,"4-6",IF($T13&lt;PODACI!$B$46,"7-9",IF($T13&lt;PODACI!$B$47,"10-12","provjeri datum"))))</f>
        <v>1-3</v>
      </c>
    </row>
    <row r="14" spans="1:21" s="115" customFormat="1" ht="34.5" customHeight="1" x14ac:dyDescent="0.25">
      <c r="A14" s="111">
        <v>11</v>
      </c>
      <c r="B14" s="100"/>
      <c r="C14" s="100"/>
      <c r="D14" s="100"/>
      <c r="E14" s="101"/>
      <c r="F14" s="102"/>
      <c r="G14" s="103"/>
      <c r="H14" s="146"/>
      <c r="I14" s="103"/>
      <c r="J14" s="100"/>
      <c r="K14" s="100"/>
      <c r="L14" s="100"/>
      <c r="M14" s="100"/>
      <c r="N14" s="105">
        <v>0</v>
      </c>
      <c r="O14" s="104">
        <f t="shared" si="0"/>
        <v>1</v>
      </c>
      <c r="P14" s="132" t="s">
        <v>89</v>
      </c>
      <c r="Q14" s="113"/>
      <c r="R14" s="113"/>
      <c r="S14" s="113"/>
      <c r="T14" s="113"/>
      <c r="U14" s="110" t="str">
        <f>IF($T14&lt;PODACI!$B$44,"1-3",IF($T14&lt;PODACI!$B$45,"4-6",IF($T14&lt;PODACI!$B$46,"7-9",IF($T14&lt;PODACI!$B$47,"10-12","provjeri datum"))))</f>
        <v>1-3</v>
      </c>
    </row>
    <row r="15" spans="1:21" s="115" customFormat="1" ht="34.5" customHeight="1" x14ac:dyDescent="0.25">
      <c r="A15" s="111">
        <v>12</v>
      </c>
      <c r="B15" s="100"/>
      <c r="C15" s="100"/>
      <c r="D15" s="100"/>
      <c r="E15" s="101"/>
      <c r="F15" s="102"/>
      <c r="G15" s="103"/>
      <c r="H15" s="146"/>
      <c r="I15" s="103"/>
      <c r="J15" s="100"/>
      <c r="K15" s="100"/>
      <c r="L15" s="100"/>
      <c r="M15" s="100"/>
      <c r="N15" s="105">
        <v>0</v>
      </c>
      <c r="O15" s="104">
        <f t="shared" si="0"/>
        <v>1</v>
      </c>
      <c r="P15" s="132" t="s">
        <v>89</v>
      </c>
      <c r="Q15" s="113"/>
      <c r="R15" s="113"/>
      <c r="S15" s="113"/>
      <c r="T15" s="113"/>
      <c r="U15" s="110" t="str">
        <f>IF($T15&lt;PODACI!$B$44,"1-3",IF($T15&lt;PODACI!$B$45,"4-6",IF($T15&lt;PODACI!$B$46,"7-9",IF($T15&lt;PODACI!$B$47,"10-12","provjeri datum"))))</f>
        <v>1-3</v>
      </c>
    </row>
    <row r="16" spans="1:21" s="115" customFormat="1" ht="34.5" customHeight="1" x14ac:dyDescent="0.25">
      <c r="A16" s="111">
        <v>13</v>
      </c>
      <c r="B16" s="100"/>
      <c r="C16" s="100"/>
      <c r="D16" s="100"/>
      <c r="E16" s="101"/>
      <c r="F16" s="102"/>
      <c r="G16" s="103"/>
      <c r="H16" s="146"/>
      <c r="I16" s="103"/>
      <c r="J16" s="100"/>
      <c r="K16" s="100"/>
      <c r="L16" s="100"/>
      <c r="M16" s="100"/>
      <c r="N16" s="105">
        <v>0</v>
      </c>
      <c r="O16" s="104">
        <f t="shared" si="0"/>
        <v>1</v>
      </c>
      <c r="P16" s="132" t="s">
        <v>89</v>
      </c>
      <c r="Q16" s="113"/>
      <c r="R16" s="113"/>
      <c r="S16" s="113"/>
      <c r="T16" s="113"/>
      <c r="U16" s="110" t="str">
        <f>IF($T16&lt;PODACI!$B$44,"1-3",IF($T16&lt;PODACI!$B$45,"4-6",IF($T16&lt;PODACI!$B$46,"7-9",IF($T16&lt;PODACI!$B$47,"10-12","provjeri datum"))))</f>
        <v>1-3</v>
      </c>
    </row>
    <row r="17" spans="1:21" s="115" customFormat="1" ht="34.5" customHeight="1" x14ac:dyDescent="0.25">
      <c r="A17" s="111">
        <v>14</v>
      </c>
      <c r="B17" s="100"/>
      <c r="C17" s="100"/>
      <c r="D17" s="100"/>
      <c r="E17" s="101"/>
      <c r="F17" s="102"/>
      <c r="G17" s="103"/>
      <c r="H17" s="146"/>
      <c r="I17" s="103"/>
      <c r="J17" s="100"/>
      <c r="K17" s="100"/>
      <c r="L17" s="100"/>
      <c r="M17" s="100"/>
      <c r="N17" s="105">
        <v>0</v>
      </c>
      <c r="O17" s="104">
        <f t="shared" ref="O17:O34" si="1">PRODUCT($L17,$M17,(1-$N17))</f>
        <v>1</v>
      </c>
      <c r="P17" s="132" t="s">
        <v>89</v>
      </c>
      <c r="Q17" s="113"/>
      <c r="R17" s="113"/>
      <c r="S17" s="113"/>
      <c r="T17" s="113"/>
      <c r="U17" s="110" t="str">
        <f>IF($T17&lt;PODACI!$B$44,"1-3",IF($T17&lt;PODACI!$B$45,"4-6",IF($T17&lt;PODACI!$B$46,"7-9",IF($T17&lt;PODACI!$B$47,"10-12","provjeri datum"))))</f>
        <v>1-3</v>
      </c>
    </row>
    <row r="18" spans="1:21" s="115" customFormat="1" ht="34.5" customHeight="1" x14ac:dyDescent="0.25">
      <c r="A18" s="111">
        <v>15</v>
      </c>
      <c r="B18" s="100"/>
      <c r="C18" s="100"/>
      <c r="D18" s="100"/>
      <c r="E18" s="101"/>
      <c r="F18" s="102"/>
      <c r="G18" s="103"/>
      <c r="H18" s="146"/>
      <c r="I18" s="103"/>
      <c r="J18" s="100"/>
      <c r="K18" s="100"/>
      <c r="L18" s="100"/>
      <c r="M18" s="100"/>
      <c r="N18" s="105">
        <v>0</v>
      </c>
      <c r="O18" s="104">
        <f t="shared" si="1"/>
        <v>1</v>
      </c>
      <c r="P18" s="132" t="s">
        <v>89</v>
      </c>
      <c r="Q18" s="113"/>
      <c r="R18" s="113"/>
      <c r="S18" s="113"/>
      <c r="T18" s="113"/>
      <c r="U18" s="110" t="str">
        <f>IF($T18&lt;PODACI!$B$44,"1-3",IF($T18&lt;PODACI!$B$45,"4-6",IF($T18&lt;PODACI!$B$46,"7-9",IF($T18&lt;PODACI!$B$47,"10-12","provjeri datum"))))</f>
        <v>1-3</v>
      </c>
    </row>
    <row r="19" spans="1:21" s="115" customFormat="1" ht="34.5" customHeight="1" x14ac:dyDescent="0.25">
      <c r="A19" s="111">
        <v>16</v>
      </c>
      <c r="B19" s="100"/>
      <c r="C19" s="100"/>
      <c r="D19" s="100"/>
      <c r="E19" s="101"/>
      <c r="F19" s="102"/>
      <c r="G19" s="103"/>
      <c r="H19" s="146"/>
      <c r="I19" s="103"/>
      <c r="J19" s="100"/>
      <c r="K19" s="100"/>
      <c r="L19" s="100"/>
      <c r="M19" s="100"/>
      <c r="N19" s="105">
        <v>0</v>
      </c>
      <c r="O19" s="104">
        <f t="shared" si="1"/>
        <v>1</v>
      </c>
      <c r="P19" s="132" t="s">
        <v>89</v>
      </c>
      <c r="Q19" s="113"/>
      <c r="R19" s="113"/>
      <c r="S19" s="113"/>
      <c r="T19" s="113"/>
      <c r="U19" s="110" t="str">
        <f>IF($T19&lt;PODACI!$B$44,"1-3",IF($T19&lt;PODACI!$B$45,"4-6",IF($T19&lt;PODACI!$B$46,"7-9",IF($T19&lt;PODACI!$B$47,"10-12","provjeri datum"))))</f>
        <v>1-3</v>
      </c>
    </row>
    <row r="20" spans="1:21" s="115" customFormat="1" ht="34.5" customHeight="1" x14ac:dyDescent="0.25">
      <c r="A20" s="111">
        <v>17</v>
      </c>
      <c r="B20" s="100"/>
      <c r="C20" s="100"/>
      <c r="D20" s="100"/>
      <c r="E20" s="101"/>
      <c r="F20" s="102"/>
      <c r="G20" s="103"/>
      <c r="H20" s="146"/>
      <c r="I20" s="103"/>
      <c r="J20" s="100"/>
      <c r="K20" s="100"/>
      <c r="L20" s="100"/>
      <c r="M20" s="100"/>
      <c r="N20" s="105">
        <v>0</v>
      </c>
      <c r="O20" s="104">
        <f t="shared" si="1"/>
        <v>1</v>
      </c>
      <c r="P20" s="132" t="s">
        <v>89</v>
      </c>
      <c r="Q20" s="113"/>
      <c r="R20" s="113"/>
      <c r="S20" s="113"/>
      <c r="T20" s="113"/>
      <c r="U20" s="110" t="str">
        <f>IF($T20&lt;PODACI!$B$44,"1-3",IF($T20&lt;PODACI!$B$45,"4-6",IF($T20&lt;PODACI!$B$46,"7-9",IF($T20&lt;PODACI!$B$47,"10-12","provjeri datum"))))</f>
        <v>1-3</v>
      </c>
    </row>
    <row r="21" spans="1:21" s="115" customFormat="1" ht="34.5" customHeight="1" x14ac:dyDescent="0.25">
      <c r="A21" s="111">
        <v>18</v>
      </c>
      <c r="B21" s="100"/>
      <c r="C21" s="100"/>
      <c r="D21" s="100"/>
      <c r="E21" s="101"/>
      <c r="F21" s="102"/>
      <c r="G21" s="103"/>
      <c r="H21" s="146"/>
      <c r="I21" s="103"/>
      <c r="J21" s="100"/>
      <c r="K21" s="100"/>
      <c r="L21" s="100"/>
      <c r="M21" s="100"/>
      <c r="N21" s="105">
        <v>0</v>
      </c>
      <c r="O21" s="104">
        <f t="shared" si="1"/>
        <v>1</v>
      </c>
      <c r="P21" s="132" t="s">
        <v>89</v>
      </c>
      <c r="Q21" s="113"/>
      <c r="R21" s="113"/>
      <c r="S21" s="113"/>
      <c r="T21" s="158"/>
      <c r="U21" s="110" t="str">
        <f>IF($T21&lt;PODACI!$B$44,"1-3",IF($T21&lt;PODACI!$B$45,"4-6",IF($T21&lt;PODACI!$B$46,"7-9",IF($T21&lt;PODACI!$B$47,"10-12","provjeri datum"))))</f>
        <v>1-3</v>
      </c>
    </row>
    <row r="22" spans="1:21" s="115" customFormat="1" ht="34.5" customHeight="1" x14ac:dyDescent="0.25">
      <c r="A22" s="111">
        <v>19</v>
      </c>
      <c r="B22" s="100"/>
      <c r="C22" s="100"/>
      <c r="D22" s="100"/>
      <c r="E22" s="101"/>
      <c r="F22" s="102"/>
      <c r="G22" s="103"/>
      <c r="H22" s="146"/>
      <c r="I22" s="103"/>
      <c r="J22" s="100"/>
      <c r="K22" s="100"/>
      <c r="L22" s="100"/>
      <c r="M22" s="100"/>
      <c r="N22" s="105">
        <v>0</v>
      </c>
      <c r="O22" s="104">
        <f t="shared" si="1"/>
        <v>1</v>
      </c>
      <c r="P22" s="132" t="s">
        <v>89</v>
      </c>
      <c r="Q22" s="113"/>
      <c r="R22" s="113"/>
      <c r="S22" s="113"/>
      <c r="T22" s="113"/>
      <c r="U22" s="110" t="str">
        <f>IF($T22&lt;PODACI!$B$44,"1-3",IF($T22&lt;PODACI!$B$45,"4-6",IF($T22&lt;PODACI!$B$46,"7-9",IF($T22&lt;PODACI!$B$47,"10-12","provjeri datum"))))</f>
        <v>1-3</v>
      </c>
    </row>
    <row r="23" spans="1:21" s="115" customFormat="1" ht="34.5" customHeight="1" x14ac:dyDescent="0.25">
      <c r="A23" s="111">
        <v>20</v>
      </c>
      <c r="B23" s="100"/>
      <c r="C23" s="100"/>
      <c r="D23" s="100"/>
      <c r="E23" s="101"/>
      <c r="F23" s="102"/>
      <c r="G23" s="103"/>
      <c r="H23" s="146"/>
      <c r="I23" s="103"/>
      <c r="J23" s="100"/>
      <c r="K23" s="100"/>
      <c r="L23" s="100"/>
      <c r="M23" s="100"/>
      <c r="N23" s="105">
        <v>0</v>
      </c>
      <c r="O23" s="104">
        <f t="shared" si="1"/>
        <v>1</v>
      </c>
      <c r="P23" s="132" t="s">
        <v>89</v>
      </c>
      <c r="Q23" s="113"/>
      <c r="R23" s="113"/>
      <c r="S23" s="113"/>
      <c r="T23" s="113"/>
      <c r="U23" s="110" t="str">
        <f>IF($T23&lt;PODACI!$B$44,"1-3",IF($T23&lt;PODACI!$B$45,"4-6",IF($T23&lt;PODACI!$B$46,"7-9",IF($T23&lt;PODACI!$B$47,"10-12","provjeri datum"))))</f>
        <v>1-3</v>
      </c>
    </row>
    <row r="24" spans="1:21" s="115" customFormat="1" ht="34.5" customHeight="1" x14ac:dyDescent="0.25">
      <c r="A24" s="111">
        <v>21</v>
      </c>
      <c r="B24" s="100"/>
      <c r="C24" s="100"/>
      <c r="D24" s="100"/>
      <c r="E24" s="101"/>
      <c r="F24" s="102"/>
      <c r="G24" s="103"/>
      <c r="H24" s="146"/>
      <c r="I24" s="103"/>
      <c r="J24" s="100"/>
      <c r="K24" s="100"/>
      <c r="L24" s="100"/>
      <c r="M24" s="100"/>
      <c r="N24" s="105">
        <v>0</v>
      </c>
      <c r="O24" s="104">
        <f t="shared" si="1"/>
        <v>1</v>
      </c>
      <c r="P24" s="132" t="s">
        <v>89</v>
      </c>
      <c r="Q24" s="113"/>
      <c r="R24" s="113"/>
      <c r="S24" s="113"/>
      <c r="T24" s="113"/>
      <c r="U24" s="110" t="str">
        <f>IF($T24&lt;PODACI!$B$44,"1-3",IF($T24&lt;PODACI!$B$45,"4-6",IF($T24&lt;PODACI!$B$46,"7-9",IF($T24&lt;PODACI!$B$47,"10-12","provjeri datum"))))</f>
        <v>1-3</v>
      </c>
    </row>
    <row r="25" spans="1:21" s="115" customFormat="1" ht="34.5" customHeight="1" x14ac:dyDescent="0.25">
      <c r="A25" s="111">
        <v>22</v>
      </c>
      <c r="B25" s="100"/>
      <c r="C25" s="100"/>
      <c r="D25" s="100"/>
      <c r="E25" s="101"/>
      <c r="F25" s="102"/>
      <c r="G25" s="103"/>
      <c r="H25" s="146"/>
      <c r="I25" s="103"/>
      <c r="J25" s="100"/>
      <c r="K25" s="100"/>
      <c r="L25" s="100"/>
      <c r="M25" s="100"/>
      <c r="N25" s="105">
        <v>0</v>
      </c>
      <c r="O25" s="104">
        <f t="shared" si="1"/>
        <v>1</v>
      </c>
      <c r="P25" s="132" t="s">
        <v>89</v>
      </c>
      <c r="Q25" s="113"/>
      <c r="R25" s="113"/>
      <c r="S25" s="113"/>
      <c r="T25" s="113"/>
      <c r="U25" s="110" t="str">
        <f>IF($T25&lt;PODACI!$B$44,"1-3",IF($T25&lt;PODACI!$B$45,"4-6",IF($T25&lt;PODACI!$B$46,"7-9",IF($T25&lt;PODACI!$B$47,"10-12","provjeri datum"))))</f>
        <v>1-3</v>
      </c>
    </row>
    <row r="26" spans="1:21" s="115" customFormat="1" ht="34.5" customHeight="1" x14ac:dyDescent="0.25">
      <c r="A26" s="111">
        <v>23</v>
      </c>
      <c r="B26" s="100"/>
      <c r="C26" s="100"/>
      <c r="D26" s="100"/>
      <c r="E26" s="101"/>
      <c r="F26" s="102"/>
      <c r="G26" s="103"/>
      <c r="H26" s="146"/>
      <c r="I26" s="103"/>
      <c r="J26" s="100"/>
      <c r="K26" s="100"/>
      <c r="L26" s="100"/>
      <c r="M26" s="100"/>
      <c r="N26" s="105">
        <v>0</v>
      </c>
      <c r="O26" s="104">
        <f t="shared" si="1"/>
        <v>1</v>
      </c>
      <c r="P26" s="132" t="s">
        <v>89</v>
      </c>
      <c r="Q26" s="113"/>
      <c r="R26" s="113"/>
      <c r="S26" s="113"/>
      <c r="T26" s="113"/>
      <c r="U26" s="110" t="str">
        <f>IF($T26&lt;PODACI!$B$44,"1-3",IF($T26&lt;PODACI!$B$45,"4-6",IF($T26&lt;PODACI!$B$46,"7-9",IF($T26&lt;PODACI!$B$47,"10-12","provjeri datum"))))</f>
        <v>1-3</v>
      </c>
    </row>
    <row r="27" spans="1:21" s="115" customFormat="1" ht="34.5" customHeight="1" x14ac:dyDescent="0.25">
      <c r="A27" s="111">
        <v>24</v>
      </c>
      <c r="B27" s="100"/>
      <c r="C27" s="100"/>
      <c r="D27" s="100"/>
      <c r="E27" s="101"/>
      <c r="F27" s="102"/>
      <c r="G27" s="103"/>
      <c r="H27" s="146"/>
      <c r="I27" s="103"/>
      <c r="J27" s="100"/>
      <c r="K27" s="100"/>
      <c r="L27" s="100"/>
      <c r="M27" s="100"/>
      <c r="N27" s="105">
        <v>0</v>
      </c>
      <c r="O27" s="104">
        <f t="shared" si="1"/>
        <v>1</v>
      </c>
      <c r="P27" s="132" t="s">
        <v>89</v>
      </c>
      <c r="Q27" s="113"/>
      <c r="R27" s="113"/>
      <c r="S27" s="113"/>
      <c r="T27" s="113"/>
      <c r="U27" s="110" t="str">
        <f>IF($T27&lt;PODACI!$B$44,"1-3",IF($T27&lt;PODACI!$B$45,"4-6",IF($T27&lt;PODACI!$B$46,"7-9",IF($T27&lt;PODACI!$B$47,"10-12","provjeri datum"))))</f>
        <v>1-3</v>
      </c>
    </row>
    <row r="28" spans="1:21" s="115" customFormat="1" ht="34.5" customHeight="1" x14ac:dyDescent="0.25">
      <c r="A28" s="111">
        <v>25</v>
      </c>
      <c r="B28" s="100"/>
      <c r="C28" s="100"/>
      <c r="D28" s="100"/>
      <c r="E28" s="101"/>
      <c r="F28" s="102"/>
      <c r="G28" s="103"/>
      <c r="H28" s="146"/>
      <c r="I28" s="103"/>
      <c r="J28" s="100"/>
      <c r="K28" s="100"/>
      <c r="L28" s="100"/>
      <c r="M28" s="100"/>
      <c r="N28" s="105">
        <v>0</v>
      </c>
      <c r="O28" s="104">
        <f t="shared" si="1"/>
        <v>1</v>
      </c>
      <c r="P28" s="132" t="s">
        <v>89</v>
      </c>
      <c r="Q28" s="113"/>
      <c r="R28" s="113"/>
      <c r="S28" s="113"/>
      <c r="T28" s="113"/>
      <c r="U28" s="110" t="str">
        <f>IF($T28&lt;PODACI!$B$44,"1-3",IF($T28&lt;PODACI!$B$45,"4-6",IF($T28&lt;PODACI!$B$46,"7-9",IF($T28&lt;PODACI!$B$47,"10-12","provjeri datum"))))</f>
        <v>1-3</v>
      </c>
    </row>
    <row r="29" spans="1:21" s="115" customFormat="1" ht="34.5" customHeight="1" x14ac:dyDescent="0.25">
      <c r="A29" s="111">
        <v>26</v>
      </c>
      <c r="B29" s="100"/>
      <c r="C29" s="100"/>
      <c r="D29" s="100"/>
      <c r="E29" s="101"/>
      <c r="F29" s="102"/>
      <c r="G29" s="103"/>
      <c r="H29" s="146"/>
      <c r="I29" s="103"/>
      <c r="J29" s="100"/>
      <c r="K29" s="100"/>
      <c r="L29" s="100"/>
      <c r="M29" s="100"/>
      <c r="N29" s="105">
        <v>0</v>
      </c>
      <c r="O29" s="104">
        <f t="shared" si="1"/>
        <v>1</v>
      </c>
      <c r="P29" s="132" t="s">
        <v>89</v>
      </c>
      <c r="Q29" s="113"/>
      <c r="R29" s="113"/>
      <c r="S29" s="113"/>
      <c r="T29" s="113"/>
      <c r="U29" s="110" t="str">
        <f>IF($T29&lt;PODACI!$B$44,"1-3",IF($T29&lt;PODACI!$B$45,"4-6",IF($T29&lt;PODACI!$B$46,"7-9",IF($T29&lt;PODACI!$B$47,"10-12","provjeri datum"))))</f>
        <v>1-3</v>
      </c>
    </row>
    <row r="30" spans="1:21" s="115" customFormat="1" ht="34.5" customHeight="1" x14ac:dyDescent="0.25">
      <c r="A30" s="111">
        <v>27</v>
      </c>
      <c r="B30" s="100"/>
      <c r="C30" s="100"/>
      <c r="D30" s="100"/>
      <c r="E30" s="101"/>
      <c r="F30" s="102"/>
      <c r="G30" s="103"/>
      <c r="H30" s="146"/>
      <c r="I30" s="103"/>
      <c r="J30" s="100"/>
      <c r="K30" s="100"/>
      <c r="L30" s="100"/>
      <c r="M30" s="100"/>
      <c r="N30" s="105">
        <v>0</v>
      </c>
      <c r="O30" s="104">
        <f t="shared" si="1"/>
        <v>1</v>
      </c>
      <c r="P30" s="132" t="s">
        <v>89</v>
      </c>
      <c r="Q30" s="113"/>
      <c r="R30" s="113"/>
      <c r="S30" s="113"/>
      <c r="T30" s="113"/>
      <c r="U30" s="110" t="str">
        <f>IF($T30&lt;PODACI!$B$44,"1-3",IF($T30&lt;PODACI!$B$45,"4-6",IF($T30&lt;PODACI!$B$46,"7-9",IF($T30&lt;PODACI!$B$47,"10-12","provjeri datum"))))</f>
        <v>1-3</v>
      </c>
    </row>
    <row r="31" spans="1:21" s="115" customFormat="1" ht="34.5" customHeight="1" x14ac:dyDescent="0.25">
      <c r="A31" s="111">
        <v>28</v>
      </c>
      <c r="B31" s="100"/>
      <c r="C31" s="100"/>
      <c r="D31" s="100"/>
      <c r="E31" s="101"/>
      <c r="F31" s="102"/>
      <c r="G31" s="103"/>
      <c r="H31" s="146"/>
      <c r="I31" s="103"/>
      <c r="J31" s="100"/>
      <c r="K31" s="100"/>
      <c r="L31" s="100"/>
      <c r="M31" s="100"/>
      <c r="N31" s="105">
        <v>0</v>
      </c>
      <c r="O31" s="104">
        <f t="shared" si="1"/>
        <v>1</v>
      </c>
      <c r="P31" s="132" t="s">
        <v>89</v>
      </c>
      <c r="Q31" s="113"/>
      <c r="R31" s="113"/>
      <c r="S31" s="113"/>
      <c r="T31" s="113"/>
      <c r="U31" s="110" t="str">
        <f>IF($T31&lt;PODACI!$B$44,"1-3",IF($T31&lt;PODACI!$B$45,"4-6",IF($T31&lt;PODACI!$B$46,"7-9",IF($T31&lt;PODACI!$B$47,"10-12","provjeri datum"))))</f>
        <v>1-3</v>
      </c>
    </row>
    <row r="32" spans="1:21" s="115" customFormat="1" ht="34.5" customHeight="1" x14ac:dyDescent="0.25">
      <c r="A32" s="111">
        <v>29</v>
      </c>
      <c r="B32" s="100"/>
      <c r="C32" s="100"/>
      <c r="D32" s="100"/>
      <c r="E32" s="101"/>
      <c r="F32" s="102"/>
      <c r="G32" s="103"/>
      <c r="H32" s="146"/>
      <c r="I32" s="103"/>
      <c r="J32" s="100"/>
      <c r="K32" s="100"/>
      <c r="L32" s="100"/>
      <c r="M32" s="100"/>
      <c r="N32" s="105">
        <v>0</v>
      </c>
      <c r="O32" s="104">
        <f t="shared" si="1"/>
        <v>1</v>
      </c>
      <c r="P32" s="132" t="s">
        <v>89</v>
      </c>
      <c r="Q32" s="113"/>
      <c r="R32" s="113"/>
      <c r="S32" s="113"/>
      <c r="T32" s="113"/>
      <c r="U32" s="110" t="str">
        <f>IF($T32&lt;PODACI!$B$44,"1-3",IF($T32&lt;PODACI!$B$45,"4-6",IF($T32&lt;PODACI!$B$46,"7-9",IF($T32&lt;PODACI!$B$47,"10-12","provjeri datum"))))</f>
        <v>1-3</v>
      </c>
    </row>
    <row r="33" spans="1:21" s="115" customFormat="1" ht="34.5" customHeight="1" x14ac:dyDescent="0.25">
      <c r="A33" s="111">
        <v>30</v>
      </c>
      <c r="B33" s="100"/>
      <c r="C33" s="100"/>
      <c r="D33" s="100"/>
      <c r="E33" s="101"/>
      <c r="F33" s="102"/>
      <c r="G33" s="103"/>
      <c r="H33" s="146"/>
      <c r="I33" s="103"/>
      <c r="J33" s="100"/>
      <c r="K33" s="100"/>
      <c r="L33" s="100"/>
      <c r="M33" s="100"/>
      <c r="N33" s="105">
        <v>0</v>
      </c>
      <c r="O33" s="104">
        <f t="shared" si="1"/>
        <v>1</v>
      </c>
      <c r="P33" s="132" t="s">
        <v>89</v>
      </c>
      <c r="Q33" s="113"/>
      <c r="R33" s="113"/>
      <c r="S33" s="113"/>
      <c r="T33" s="158"/>
      <c r="U33" s="110" t="str">
        <f>IF($T33&lt;PODACI!$B$44,"1-3",IF($T33&lt;PODACI!$B$45,"4-6",IF($T33&lt;PODACI!$B$46,"7-9",IF($T33&lt;PODACI!$B$47,"10-12","provjeri datum"))))</f>
        <v>1-3</v>
      </c>
    </row>
    <row r="34" spans="1:21" s="115" customFormat="1" ht="34.5" customHeight="1" x14ac:dyDescent="0.25">
      <c r="A34" s="111">
        <v>31</v>
      </c>
      <c r="B34" s="100"/>
      <c r="C34" s="100"/>
      <c r="D34" s="100"/>
      <c r="E34" s="101"/>
      <c r="F34" s="102"/>
      <c r="G34" s="103"/>
      <c r="H34" s="146"/>
      <c r="I34" s="103"/>
      <c r="J34" s="100"/>
      <c r="K34" s="100"/>
      <c r="L34" s="100"/>
      <c r="M34" s="100"/>
      <c r="N34" s="105">
        <v>0</v>
      </c>
      <c r="O34" s="104">
        <f t="shared" si="1"/>
        <v>1</v>
      </c>
      <c r="P34" s="132" t="s">
        <v>89</v>
      </c>
      <c r="Q34" s="113"/>
      <c r="R34" s="113"/>
      <c r="S34" s="113"/>
      <c r="T34" s="113"/>
      <c r="U34" s="110" t="str">
        <f>IF($T34&lt;PODACI!$B$44,"1-3",IF($T34&lt;PODACI!$B$45,"4-6",IF($T34&lt;PODACI!$B$46,"7-9",IF($T34&lt;PODACI!$B$47,"10-12","provjeri datum"))))</f>
        <v>1-3</v>
      </c>
    </row>
    <row r="35" spans="1:21" s="115" customFormat="1" ht="34.5" customHeight="1" x14ac:dyDescent="0.25">
      <c r="A35" s="111">
        <v>32</v>
      </c>
      <c r="B35" s="100"/>
      <c r="C35" s="100"/>
      <c r="D35" s="100"/>
      <c r="E35" s="101"/>
      <c r="F35" s="102"/>
      <c r="G35" s="103"/>
      <c r="H35" s="146"/>
      <c r="I35" s="103"/>
      <c r="J35" s="100"/>
      <c r="K35" s="100"/>
      <c r="L35" s="100"/>
      <c r="M35" s="100"/>
      <c r="N35" s="105">
        <v>0</v>
      </c>
      <c r="O35" s="104">
        <f t="shared" ref="O35:O68" si="2">PRODUCT($L35,$M35,(1-$N35))</f>
        <v>1</v>
      </c>
      <c r="P35" s="132" t="s">
        <v>89</v>
      </c>
      <c r="Q35" s="113"/>
      <c r="R35" s="113"/>
      <c r="S35" s="113"/>
      <c r="T35" s="113"/>
      <c r="U35" s="110" t="str">
        <f>IF($T35&lt;PODACI!$B$44,"1-3",IF($T35&lt;PODACI!$B$45,"4-6",IF($T35&lt;PODACI!$B$46,"7-9",IF($T35&lt;PODACI!$B$47,"10-12","provjeri datum"))))</f>
        <v>1-3</v>
      </c>
    </row>
    <row r="36" spans="1:21" s="115" customFormat="1" ht="34.5" customHeight="1" x14ac:dyDescent="0.25">
      <c r="A36" s="111">
        <v>33</v>
      </c>
      <c r="B36" s="100"/>
      <c r="C36" s="100"/>
      <c r="D36" s="100"/>
      <c r="E36" s="101"/>
      <c r="F36" s="102"/>
      <c r="G36" s="103"/>
      <c r="H36" s="146"/>
      <c r="I36" s="103"/>
      <c r="J36" s="100"/>
      <c r="K36" s="100"/>
      <c r="L36" s="100"/>
      <c r="M36" s="100"/>
      <c r="N36" s="105">
        <v>0</v>
      </c>
      <c r="O36" s="104">
        <f t="shared" si="2"/>
        <v>1</v>
      </c>
      <c r="P36" s="132" t="s">
        <v>89</v>
      </c>
      <c r="Q36" s="113"/>
      <c r="R36" s="113"/>
      <c r="S36" s="113"/>
      <c r="T36" s="113"/>
      <c r="U36" s="110" t="str">
        <f>IF($T36&lt;PODACI!$B$44,"1-3",IF($T36&lt;PODACI!$B$45,"4-6",IF($T36&lt;PODACI!$B$46,"7-9",IF($T36&lt;PODACI!$B$47,"10-12","provjeri datum"))))</f>
        <v>1-3</v>
      </c>
    </row>
    <row r="37" spans="1:21" s="115" customFormat="1" ht="34.5" customHeight="1" x14ac:dyDescent="0.25">
      <c r="A37" s="111">
        <v>34</v>
      </c>
      <c r="B37" s="100"/>
      <c r="C37" s="100"/>
      <c r="D37" s="100"/>
      <c r="E37" s="101"/>
      <c r="F37" s="102"/>
      <c r="G37" s="103"/>
      <c r="H37" s="146"/>
      <c r="I37" s="103"/>
      <c r="J37" s="100"/>
      <c r="K37" s="100"/>
      <c r="L37" s="100"/>
      <c r="M37" s="100"/>
      <c r="N37" s="105">
        <v>0</v>
      </c>
      <c r="O37" s="104">
        <f t="shared" si="2"/>
        <v>1</v>
      </c>
      <c r="P37" s="132" t="s">
        <v>89</v>
      </c>
      <c r="Q37" s="113"/>
      <c r="R37" s="113"/>
      <c r="S37" s="113"/>
      <c r="T37" s="113"/>
      <c r="U37" s="110" t="str">
        <f>IF($T37&lt;PODACI!$B$44,"1-3",IF($T37&lt;PODACI!$B$45,"4-6",IF($T37&lt;PODACI!$B$46,"7-9",IF($T37&lt;PODACI!$B$47,"10-12","provjeri datum"))))</f>
        <v>1-3</v>
      </c>
    </row>
    <row r="38" spans="1:21" s="115" customFormat="1" ht="34.5" customHeight="1" x14ac:dyDescent="0.25">
      <c r="A38" s="111">
        <v>35</v>
      </c>
      <c r="B38" s="100"/>
      <c r="C38" s="100"/>
      <c r="D38" s="100"/>
      <c r="E38" s="101"/>
      <c r="F38" s="102"/>
      <c r="G38" s="103"/>
      <c r="H38" s="146"/>
      <c r="I38" s="103"/>
      <c r="J38" s="100"/>
      <c r="K38" s="100"/>
      <c r="L38" s="100"/>
      <c r="M38" s="100"/>
      <c r="N38" s="105">
        <v>0</v>
      </c>
      <c r="O38" s="104">
        <f t="shared" si="2"/>
        <v>1</v>
      </c>
      <c r="P38" s="132" t="s">
        <v>89</v>
      </c>
      <c r="Q38" s="113"/>
      <c r="R38" s="113"/>
      <c r="S38" s="113"/>
      <c r="T38" s="113"/>
      <c r="U38" s="110" t="str">
        <f>IF($T38&lt;PODACI!$B$44,"1-3",IF($T38&lt;PODACI!$B$45,"4-6",IF($T38&lt;PODACI!$B$46,"7-9",IF($T38&lt;PODACI!$B$47,"10-12","provjeri datum"))))</f>
        <v>1-3</v>
      </c>
    </row>
    <row r="39" spans="1:21" s="115" customFormat="1" ht="34.5" customHeight="1" x14ac:dyDescent="0.25">
      <c r="A39" s="111">
        <v>36</v>
      </c>
      <c r="B39" s="100"/>
      <c r="C39" s="100"/>
      <c r="D39" s="100"/>
      <c r="E39" s="101"/>
      <c r="F39" s="102"/>
      <c r="G39" s="103"/>
      <c r="H39" s="146"/>
      <c r="I39" s="103"/>
      <c r="J39" s="100"/>
      <c r="K39" s="100"/>
      <c r="L39" s="100"/>
      <c r="M39" s="100"/>
      <c r="N39" s="105">
        <v>0</v>
      </c>
      <c r="O39" s="104">
        <f t="shared" si="2"/>
        <v>1</v>
      </c>
      <c r="P39" s="132" t="s">
        <v>89</v>
      </c>
      <c r="Q39" s="113"/>
      <c r="R39" s="113"/>
      <c r="S39" s="113"/>
      <c r="T39" s="113"/>
      <c r="U39" s="110" t="str">
        <f>IF($T39&lt;PODACI!$B$44,"1-3",IF($T39&lt;PODACI!$B$45,"4-6",IF($T39&lt;PODACI!$B$46,"7-9",IF($T39&lt;PODACI!$B$47,"10-12","provjeri datum"))))</f>
        <v>1-3</v>
      </c>
    </row>
    <row r="40" spans="1:21" s="115" customFormat="1" ht="34.5" customHeight="1" x14ac:dyDescent="0.25">
      <c r="A40" s="111">
        <v>37</v>
      </c>
      <c r="B40" s="100"/>
      <c r="C40" s="100"/>
      <c r="D40" s="100"/>
      <c r="E40" s="101"/>
      <c r="F40" s="102"/>
      <c r="G40" s="103"/>
      <c r="H40" s="146"/>
      <c r="I40" s="103"/>
      <c r="J40" s="100"/>
      <c r="K40" s="100"/>
      <c r="L40" s="100"/>
      <c r="M40" s="100"/>
      <c r="N40" s="105">
        <v>0</v>
      </c>
      <c r="O40" s="104">
        <f t="shared" si="2"/>
        <v>1</v>
      </c>
      <c r="P40" s="132" t="s">
        <v>89</v>
      </c>
      <c r="Q40" s="113"/>
      <c r="R40" s="113"/>
      <c r="S40" s="113"/>
      <c r="T40" s="113"/>
      <c r="U40" s="110" t="str">
        <f>IF($T40&lt;PODACI!$B$44,"1-3",IF($T40&lt;PODACI!$B$45,"4-6",IF($T40&lt;PODACI!$B$46,"7-9",IF($T40&lt;PODACI!$B$47,"10-12","provjeri datum"))))</f>
        <v>1-3</v>
      </c>
    </row>
    <row r="41" spans="1:21" s="115" customFormat="1" ht="34.5" customHeight="1" x14ac:dyDescent="0.25">
      <c r="A41" s="111">
        <v>38</v>
      </c>
      <c r="B41" s="100"/>
      <c r="C41" s="100"/>
      <c r="D41" s="100"/>
      <c r="E41" s="101"/>
      <c r="F41" s="102"/>
      <c r="G41" s="103"/>
      <c r="H41" s="146"/>
      <c r="I41" s="103"/>
      <c r="J41" s="100"/>
      <c r="K41" s="100"/>
      <c r="L41" s="100"/>
      <c r="M41" s="100"/>
      <c r="N41" s="105">
        <v>0</v>
      </c>
      <c r="O41" s="104">
        <f t="shared" si="2"/>
        <v>1</v>
      </c>
      <c r="P41" s="132" t="s">
        <v>89</v>
      </c>
      <c r="Q41" s="113"/>
      <c r="R41" s="113"/>
      <c r="S41" s="113"/>
      <c r="T41" s="113"/>
      <c r="U41" s="110" t="str">
        <f>IF($T41&lt;PODACI!$B$44,"1-3",IF($T41&lt;PODACI!$B$45,"4-6",IF($T41&lt;PODACI!$B$46,"7-9",IF($T41&lt;PODACI!$B$47,"10-12","provjeri datum"))))</f>
        <v>1-3</v>
      </c>
    </row>
    <row r="42" spans="1:21" s="115" customFormat="1" ht="34.5" customHeight="1" x14ac:dyDescent="0.25">
      <c r="A42" s="111">
        <v>39</v>
      </c>
      <c r="B42" s="100"/>
      <c r="C42" s="100"/>
      <c r="D42" s="100"/>
      <c r="E42" s="101"/>
      <c r="F42" s="102"/>
      <c r="G42" s="103"/>
      <c r="H42" s="146"/>
      <c r="I42" s="103"/>
      <c r="J42" s="100"/>
      <c r="K42" s="100"/>
      <c r="L42" s="100"/>
      <c r="M42" s="100"/>
      <c r="N42" s="105">
        <v>0</v>
      </c>
      <c r="O42" s="104">
        <f t="shared" si="2"/>
        <v>1</v>
      </c>
      <c r="P42" s="132" t="s">
        <v>89</v>
      </c>
      <c r="Q42" s="113"/>
      <c r="R42" s="113"/>
      <c r="S42" s="113"/>
      <c r="T42" s="113"/>
      <c r="U42" s="110" t="str">
        <f>IF($T42&lt;PODACI!$B$44,"1-3",IF($T42&lt;PODACI!$B$45,"4-6",IF($T42&lt;PODACI!$B$46,"7-9",IF($T42&lt;PODACI!$B$47,"10-12","provjeri datum"))))</f>
        <v>1-3</v>
      </c>
    </row>
    <row r="43" spans="1:21" s="115" customFormat="1" ht="34.5" customHeight="1" x14ac:dyDescent="0.25">
      <c r="A43" s="111">
        <v>40</v>
      </c>
      <c r="B43" s="100"/>
      <c r="C43" s="100"/>
      <c r="D43" s="100"/>
      <c r="E43" s="101"/>
      <c r="F43" s="102"/>
      <c r="G43" s="103"/>
      <c r="H43" s="146"/>
      <c r="I43" s="103"/>
      <c r="J43" s="100"/>
      <c r="K43" s="100"/>
      <c r="L43" s="100"/>
      <c r="M43" s="100"/>
      <c r="N43" s="105">
        <v>0</v>
      </c>
      <c r="O43" s="104">
        <f t="shared" si="2"/>
        <v>1</v>
      </c>
      <c r="P43" s="132" t="s">
        <v>89</v>
      </c>
      <c r="Q43" s="113"/>
      <c r="R43" s="113"/>
      <c r="S43" s="113"/>
      <c r="T43" s="113"/>
      <c r="U43" s="110" t="str">
        <f>IF($T43&lt;PODACI!$B$44,"1-3",IF($T43&lt;PODACI!$B$45,"4-6",IF($T43&lt;PODACI!$B$46,"7-9",IF($T43&lt;PODACI!$B$47,"10-12","provjeri datum"))))</f>
        <v>1-3</v>
      </c>
    </row>
    <row r="44" spans="1:21" s="115" customFormat="1" ht="34.5" customHeight="1" x14ac:dyDescent="0.25">
      <c r="A44" s="111">
        <v>41</v>
      </c>
      <c r="B44" s="100"/>
      <c r="C44" s="100"/>
      <c r="D44" s="100"/>
      <c r="E44" s="101"/>
      <c r="F44" s="102"/>
      <c r="G44" s="103"/>
      <c r="H44" s="146"/>
      <c r="I44" s="103"/>
      <c r="J44" s="100"/>
      <c r="K44" s="100"/>
      <c r="L44" s="100"/>
      <c r="M44" s="100"/>
      <c r="N44" s="105">
        <v>0</v>
      </c>
      <c r="O44" s="104">
        <f t="shared" si="2"/>
        <v>1</v>
      </c>
      <c r="P44" s="132" t="s">
        <v>89</v>
      </c>
      <c r="Q44" s="113"/>
      <c r="R44" s="113"/>
      <c r="S44" s="113"/>
      <c r="T44" s="113"/>
      <c r="U44" s="110" t="str">
        <f>IF($T44&lt;PODACI!$B$44,"1-3",IF($T44&lt;PODACI!$B$45,"4-6",IF($T44&lt;PODACI!$B$46,"7-9",IF($T44&lt;PODACI!$B$47,"10-12","provjeri datum"))))</f>
        <v>1-3</v>
      </c>
    </row>
    <row r="45" spans="1:21" s="115" customFormat="1" ht="34.5" customHeight="1" x14ac:dyDescent="0.25">
      <c r="A45" s="111">
        <v>42</v>
      </c>
      <c r="B45" s="100"/>
      <c r="C45" s="100"/>
      <c r="D45" s="100"/>
      <c r="E45" s="101"/>
      <c r="F45" s="102"/>
      <c r="G45" s="103"/>
      <c r="H45" s="146"/>
      <c r="I45" s="103"/>
      <c r="J45" s="100"/>
      <c r="K45" s="100"/>
      <c r="L45" s="100"/>
      <c r="M45" s="100"/>
      <c r="N45" s="105">
        <v>0</v>
      </c>
      <c r="O45" s="104">
        <f t="shared" si="2"/>
        <v>1</v>
      </c>
      <c r="P45" s="132" t="s">
        <v>89</v>
      </c>
      <c r="Q45" s="113"/>
      <c r="R45" s="113"/>
      <c r="S45" s="113"/>
      <c r="T45" s="113"/>
      <c r="U45" s="110" t="str">
        <f>IF($T45&lt;PODACI!$B$44,"1-3",IF($T45&lt;PODACI!$B$45,"4-6",IF($T45&lt;PODACI!$B$46,"7-9",IF($T45&lt;PODACI!$B$47,"10-12","provjeri datum"))))</f>
        <v>1-3</v>
      </c>
    </row>
    <row r="46" spans="1:21" s="115" customFormat="1" ht="34.5" customHeight="1" x14ac:dyDescent="0.25">
      <c r="A46" s="111">
        <v>43</v>
      </c>
      <c r="B46" s="100"/>
      <c r="C46" s="100"/>
      <c r="D46" s="100"/>
      <c r="E46" s="101"/>
      <c r="F46" s="102"/>
      <c r="G46" s="103"/>
      <c r="H46" s="146"/>
      <c r="I46" s="103"/>
      <c r="J46" s="100"/>
      <c r="K46" s="100"/>
      <c r="L46" s="100"/>
      <c r="M46" s="100"/>
      <c r="N46" s="105">
        <v>0</v>
      </c>
      <c r="O46" s="104">
        <f t="shared" si="2"/>
        <v>1</v>
      </c>
      <c r="P46" s="132" t="s">
        <v>89</v>
      </c>
      <c r="Q46" s="113"/>
      <c r="R46" s="113"/>
      <c r="S46" s="113"/>
      <c r="T46" s="113"/>
      <c r="U46" s="110" t="str">
        <f>IF($T46&lt;PODACI!$B$44,"1-3",IF($T46&lt;PODACI!$B$45,"4-6",IF($T46&lt;PODACI!$B$46,"7-9",IF($T46&lt;PODACI!$B$47,"10-12","provjeri datum"))))</f>
        <v>1-3</v>
      </c>
    </row>
    <row r="47" spans="1:21" s="115" customFormat="1" ht="34.5" customHeight="1" x14ac:dyDescent="0.25">
      <c r="A47" s="111">
        <v>44</v>
      </c>
      <c r="B47" s="100"/>
      <c r="C47" s="100"/>
      <c r="D47" s="100"/>
      <c r="E47" s="101"/>
      <c r="F47" s="102"/>
      <c r="G47" s="103"/>
      <c r="H47" s="146"/>
      <c r="I47" s="103"/>
      <c r="J47" s="100"/>
      <c r="K47" s="100"/>
      <c r="L47" s="100"/>
      <c r="M47" s="100"/>
      <c r="N47" s="105">
        <v>0</v>
      </c>
      <c r="O47" s="104">
        <f t="shared" si="2"/>
        <v>1</v>
      </c>
      <c r="P47" s="132" t="s">
        <v>89</v>
      </c>
      <c r="Q47" s="113"/>
      <c r="R47" s="113"/>
      <c r="S47" s="113"/>
      <c r="T47" s="113"/>
      <c r="U47" s="110" t="str">
        <f>IF($T47&lt;PODACI!$B$44,"1-3",IF($T47&lt;PODACI!$B$45,"4-6",IF($T47&lt;PODACI!$B$46,"7-9",IF($T47&lt;PODACI!$B$47,"10-12","provjeri datum"))))</f>
        <v>1-3</v>
      </c>
    </row>
    <row r="48" spans="1:21" s="115" customFormat="1" ht="34.5" customHeight="1" x14ac:dyDescent="0.25">
      <c r="A48" s="111">
        <v>45</v>
      </c>
      <c r="B48" s="100"/>
      <c r="C48" s="100"/>
      <c r="D48" s="100"/>
      <c r="E48" s="101"/>
      <c r="F48" s="102"/>
      <c r="G48" s="103"/>
      <c r="H48" s="146"/>
      <c r="I48" s="103"/>
      <c r="J48" s="100"/>
      <c r="K48" s="100"/>
      <c r="L48" s="100"/>
      <c r="M48" s="100"/>
      <c r="N48" s="105">
        <v>0</v>
      </c>
      <c r="O48" s="104">
        <f t="shared" si="2"/>
        <v>1</v>
      </c>
      <c r="P48" s="132" t="s">
        <v>89</v>
      </c>
      <c r="Q48" s="113"/>
      <c r="R48" s="113"/>
      <c r="S48" s="113"/>
      <c r="T48" s="113"/>
      <c r="U48" s="110" t="str">
        <f>IF($T48&lt;PODACI!$B$44,"1-3",IF($T48&lt;PODACI!$B$45,"4-6",IF($T48&lt;PODACI!$B$46,"7-9",IF($T48&lt;PODACI!$B$47,"10-12","provjeri datum"))))</f>
        <v>1-3</v>
      </c>
    </row>
    <row r="49" spans="1:21" s="115" customFormat="1" ht="34.5" customHeight="1" x14ac:dyDescent="0.25">
      <c r="A49" s="111">
        <v>46</v>
      </c>
      <c r="B49" s="100"/>
      <c r="C49" s="100"/>
      <c r="D49" s="100"/>
      <c r="E49" s="101"/>
      <c r="F49" s="102"/>
      <c r="G49" s="103"/>
      <c r="H49" s="146"/>
      <c r="I49" s="103"/>
      <c r="J49" s="100"/>
      <c r="K49" s="100"/>
      <c r="L49" s="100"/>
      <c r="M49" s="100"/>
      <c r="N49" s="105">
        <v>0</v>
      </c>
      <c r="O49" s="104">
        <f t="shared" si="2"/>
        <v>1</v>
      </c>
      <c r="P49" s="132" t="s">
        <v>89</v>
      </c>
      <c r="Q49" s="113"/>
      <c r="R49" s="113"/>
      <c r="S49" s="113"/>
      <c r="T49" s="113"/>
      <c r="U49" s="110" t="str">
        <f>IF($T49&lt;PODACI!$B$44,"1-3",IF($T49&lt;PODACI!$B$45,"4-6",IF($T49&lt;PODACI!$B$46,"7-9",IF($T49&lt;PODACI!$B$47,"10-12","provjeri datum"))))</f>
        <v>1-3</v>
      </c>
    </row>
    <row r="50" spans="1:21" s="115" customFormat="1" ht="34.5" customHeight="1" x14ac:dyDescent="0.25">
      <c r="A50" s="111">
        <v>47</v>
      </c>
      <c r="B50" s="100"/>
      <c r="C50" s="100"/>
      <c r="D50" s="100"/>
      <c r="E50" s="101"/>
      <c r="F50" s="102"/>
      <c r="G50" s="103"/>
      <c r="H50" s="146"/>
      <c r="I50" s="103"/>
      <c r="J50" s="100"/>
      <c r="K50" s="100"/>
      <c r="L50" s="100"/>
      <c r="M50" s="100"/>
      <c r="N50" s="105">
        <v>0</v>
      </c>
      <c r="O50" s="104">
        <f t="shared" si="2"/>
        <v>1</v>
      </c>
      <c r="P50" s="132" t="s">
        <v>89</v>
      </c>
      <c r="Q50" s="113"/>
      <c r="R50" s="113"/>
      <c r="S50" s="113"/>
      <c r="T50" s="113"/>
      <c r="U50" s="110" t="str">
        <f>IF($T50&lt;PODACI!$B$44,"1-3",IF($T50&lt;PODACI!$B$45,"4-6",IF($T50&lt;PODACI!$B$46,"7-9",IF($T50&lt;PODACI!$B$47,"10-12","provjeri datum"))))</f>
        <v>1-3</v>
      </c>
    </row>
    <row r="51" spans="1:21" s="115" customFormat="1" ht="34.5" customHeight="1" x14ac:dyDescent="0.25">
      <c r="A51" s="111">
        <v>48</v>
      </c>
      <c r="B51" s="100"/>
      <c r="C51" s="100"/>
      <c r="D51" s="100"/>
      <c r="E51" s="101"/>
      <c r="F51" s="102"/>
      <c r="G51" s="103"/>
      <c r="H51" s="146"/>
      <c r="I51" s="103"/>
      <c r="J51" s="100"/>
      <c r="K51" s="100"/>
      <c r="L51" s="100"/>
      <c r="M51" s="100"/>
      <c r="N51" s="105">
        <v>0</v>
      </c>
      <c r="O51" s="104">
        <f t="shared" si="2"/>
        <v>1</v>
      </c>
      <c r="P51" s="132" t="s">
        <v>89</v>
      </c>
      <c r="Q51" s="113"/>
      <c r="R51" s="113"/>
      <c r="S51" s="113"/>
      <c r="T51" s="113"/>
      <c r="U51" s="110" t="str">
        <f>IF($T51&lt;PODACI!$B$44,"1-3",IF($T51&lt;PODACI!$B$45,"4-6",IF($T51&lt;PODACI!$B$46,"7-9",IF($T51&lt;PODACI!$B$47,"10-12","provjeri datum"))))</f>
        <v>1-3</v>
      </c>
    </row>
    <row r="52" spans="1:21" s="115" customFormat="1" ht="34.5" customHeight="1" x14ac:dyDescent="0.25">
      <c r="A52" s="111">
        <v>49</v>
      </c>
      <c r="B52" s="100"/>
      <c r="C52" s="100"/>
      <c r="D52" s="100"/>
      <c r="E52" s="101"/>
      <c r="F52" s="102"/>
      <c r="G52" s="103"/>
      <c r="H52" s="146"/>
      <c r="I52" s="103"/>
      <c r="J52" s="100"/>
      <c r="K52" s="100"/>
      <c r="L52" s="100"/>
      <c r="M52" s="100"/>
      <c r="N52" s="105">
        <v>0</v>
      </c>
      <c r="O52" s="104">
        <f t="shared" si="2"/>
        <v>1</v>
      </c>
      <c r="P52" s="132" t="s">
        <v>89</v>
      </c>
      <c r="Q52" s="113"/>
      <c r="R52" s="113"/>
      <c r="S52" s="113"/>
      <c r="T52" s="113"/>
      <c r="U52" s="110" t="str">
        <f>IF($T52&lt;PODACI!$B$44,"1-3",IF($T52&lt;PODACI!$B$45,"4-6",IF($T52&lt;PODACI!$B$46,"7-9",IF($T52&lt;PODACI!$B$47,"10-12","provjeri datum"))))</f>
        <v>1-3</v>
      </c>
    </row>
    <row r="53" spans="1:21" s="115" customFormat="1" ht="34.5" customHeight="1" x14ac:dyDescent="0.25">
      <c r="A53" s="111">
        <v>50</v>
      </c>
      <c r="B53" s="100"/>
      <c r="C53" s="100"/>
      <c r="D53" s="100"/>
      <c r="E53" s="101"/>
      <c r="F53" s="102"/>
      <c r="G53" s="103"/>
      <c r="H53" s="146"/>
      <c r="I53" s="103"/>
      <c r="J53" s="100"/>
      <c r="K53" s="100"/>
      <c r="L53" s="100"/>
      <c r="M53" s="100"/>
      <c r="N53" s="105">
        <v>0</v>
      </c>
      <c r="O53" s="104">
        <f t="shared" si="2"/>
        <v>1</v>
      </c>
      <c r="P53" s="132" t="s">
        <v>89</v>
      </c>
      <c r="Q53" s="113"/>
      <c r="R53" s="113"/>
      <c r="S53" s="113"/>
      <c r="T53" s="113"/>
      <c r="U53" s="110" t="str">
        <f>IF($T53&lt;PODACI!$B$44,"1-3",IF($T53&lt;PODACI!$B$45,"4-6",IF($T53&lt;PODACI!$B$46,"7-9",IF($T53&lt;PODACI!$B$47,"10-12","provjeri datum"))))</f>
        <v>1-3</v>
      </c>
    </row>
    <row r="54" spans="1:21" s="115" customFormat="1" ht="34.5" customHeight="1" x14ac:dyDescent="0.25">
      <c r="A54" s="111">
        <v>51</v>
      </c>
      <c r="B54" s="100"/>
      <c r="C54" s="100"/>
      <c r="D54" s="100"/>
      <c r="E54" s="101"/>
      <c r="F54" s="102"/>
      <c r="G54" s="103"/>
      <c r="H54" s="146"/>
      <c r="I54" s="103"/>
      <c r="J54" s="100"/>
      <c r="K54" s="100"/>
      <c r="L54" s="100"/>
      <c r="M54" s="100"/>
      <c r="N54" s="105">
        <v>0</v>
      </c>
      <c r="O54" s="104">
        <f t="shared" si="2"/>
        <v>1</v>
      </c>
      <c r="P54" s="132" t="s">
        <v>89</v>
      </c>
      <c r="Q54" s="113"/>
      <c r="R54" s="113"/>
      <c r="S54" s="113"/>
      <c r="T54" s="113"/>
      <c r="U54" s="110" t="str">
        <f>IF($T54&lt;PODACI!$B$44,"1-3",IF($T54&lt;PODACI!$B$45,"4-6",IF($T54&lt;PODACI!$B$46,"7-9",IF($T54&lt;PODACI!$B$47,"10-12","provjeri datum"))))</f>
        <v>1-3</v>
      </c>
    </row>
    <row r="55" spans="1:21" s="115" customFormat="1" ht="34.5" customHeight="1" x14ac:dyDescent="0.25">
      <c r="A55" s="111">
        <v>52</v>
      </c>
      <c r="B55" s="100"/>
      <c r="C55" s="100"/>
      <c r="D55" s="100"/>
      <c r="E55" s="101"/>
      <c r="F55" s="102"/>
      <c r="G55" s="103"/>
      <c r="H55" s="146"/>
      <c r="I55" s="103"/>
      <c r="J55" s="100"/>
      <c r="K55" s="100"/>
      <c r="L55" s="100"/>
      <c r="M55" s="100"/>
      <c r="N55" s="105">
        <v>0</v>
      </c>
      <c r="O55" s="104">
        <f t="shared" si="2"/>
        <v>1</v>
      </c>
      <c r="P55" s="132" t="s">
        <v>89</v>
      </c>
      <c r="Q55" s="113"/>
      <c r="R55" s="113"/>
      <c r="S55" s="113"/>
      <c r="T55" s="113"/>
      <c r="U55" s="110" t="str">
        <f>IF($T55&lt;PODACI!$B$44,"1-3",IF($T55&lt;PODACI!$B$45,"4-6",IF($T55&lt;PODACI!$B$46,"7-9",IF($T55&lt;PODACI!$B$47,"10-12","provjeri datum"))))</f>
        <v>1-3</v>
      </c>
    </row>
    <row r="56" spans="1:21" s="115" customFormat="1" ht="34.5" customHeight="1" x14ac:dyDescent="0.25">
      <c r="A56" s="111">
        <v>53</v>
      </c>
      <c r="B56" s="100"/>
      <c r="C56" s="100"/>
      <c r="D56" s="100"/>
      <c r="E56" s="101"/>
      <c r="F56" s="102"/>
      <c r="G56" s="103"/>
      <c r="H56" s="146"/>
      <c r="I56" s="103"/>
      <c r="J56" s="100"/>
      <c r="K56" s="100"/>
      <c r="L56" s="100"/>
      <c r="M56" s="100"/>
      <c r="N56" s="105">
        <v>0</v>
      </c>
      <c r="O56" s="104">
        <f t="shared" si="2"/>
        <v>1</v>
      </c>
      <c r="P56" s="132" t="s">
        <v>89</v>
      </c>
      <c r="Q56" s="113"/>
      <c r="R56" s="113"/>
      <c r="S56" s="113"/>
      <c r="T56" s="113"/>
      <c r="U56" s="110" t="str">
        <f>IF($T56&lt;PODACI!$B$44,"1-3",IF($T56&lt;PODACI!$B$45,"4-6",IF($T56&lt;PODACI!$B$46,"7-9",IF($T56&lt;PODACI!$B$47,"10-12","provjeri datum"))))</f>
        <v>1-3</v>
      </c>
    </row>
    <row r="57" spans="1:21" s="115" customFormat="1" ht="34.5" customHeight="1" x14ac:dyDescent="0.25">
      <c r="A57" s="111">
        <v>54</v>
      </c>
      <c r="B57" s="100"/>
      <c r="C57" s="100"/>
      <c r="D57" s="100"/>
      <c r="E57" s="101"/>
      <c r="F57" s="102"/>
      <c r="G57" s="103"/>
      <c r="H57" s="146"/>
      <c r="I57" s="103"/>
      <c r="J57" s="100"/>
      <c r="K57" s="100"/>
      <c r="L57" s="100"/>
      <c r="M57" s="100"/>
      <c r="N57" s="105">
        <v>0</v>
      </c>
      <c r="O57" s="104">
        <f t="shared" si="2"/>
        <v>1</v>
      </c>
      <c r="P57" s="132" t="s">
        <v>89</v>
      </c>
      <c r="Q57" s="113"/>
      <c r="R57" s="113"/>
      <c r="S57" s="113"/>
      <c r="T57" s="113"/>
      <c r="U57" s="110" t="str">
        <f>IF($T57&lt;PODACI!$B$44,"1-3",IF($T57&lt;PODACI!$B$45,"4-6",IF($T57&lt;PODACI!$B$46,"7-9",IF($T57&lt;PODACI!$B$47,"10-12","provjeri datum"))))</f>
        <v>1-3</v>
      </c>
    </row>
    <row r="58" spans="1:21" s="115" customFormat="1" ht="34.5" customHeight="1" x14ac:dyDescent="0.25">
      <c r="A58" s="111">
        <v>55</v>
      </c>
      <c r="B58" s="100"/>
      <c r="C58" s="100"/>
      <c r="D58" s="100"/>
      <c r="E58" s="101"/>
      <c r="F58" s="102"/>
      <c r="G58" s="103"/>
      <c r="H58" s="146"/>
      <c r="I58" s="103"/>
      <c r="J58" s="100"/>
      <c r="K58" s="100"/>
      <c r="L58" s="100"/>
      <c r="M58" s="100"/>
      <c r="N58" s="105">
        <v>0</v>
      </c>
      <c r="O58" s="104">
        <f t="shared" si="2"/>
        <v>1</v>
      </c>
      <c r="P58" s="132" t="s">
        <v>89</v>
      </c>
      <c r="Q58" s="113"/>
      <c r="R58" s="113"/>
      <c r="S58" s="113"/>
      <c r="T58" s="113"/>
      <c r="U58" s="110" t="str">
        <f>IF($T58&lt;PODACI!$B$44,"1-3",IF($T58&lt;PODACI!$B$45,"4-6",IF($T58&lt;PODACI!$B$46,"7-9",IF($T58&lt;PODACI!$B$47,"10-12","provjeri datum"))))</f>
        <v>1-3</v>
      </c>
    </row>
    <row r="59" spans="1:21" s="115" customFormat="1" ht="34.5" customHeight="1" x14ac:dyDescent="0.25">
      <c r="A59" s="111">
        <v>56</v>
      </c>
      <c r="B59" s="100"/>
      <c r="C59" s="100"/>
      <c r="D59" s="100"/>
      <c r="E59" s="101"/>
      <c r="F59" s="102"/>
      <c r="G59" s="103"/>
      <c r="H59" s="146"/>
      <c r="I59" s="103"/>
      <c r="J59" s="100"/>
      <c r="K59" s="100"/>
      <c r="L59" s="100"/>
      <c r="M59" s="100"/>
      <c r="N59" s="105">
        <v>0</v>
      </c>
      <c r="O59" s="104">
        <f t="shared" si="2"/>
        <v>1</v>
      </c>
      <c r="P59" s="132" t="s">
        <v>89</v>
      </c>
      <c r="Q59" s="113"/>
      <c r="R59" s="113"/>
      <c r="S59" s="113"/>
      <c r="T59" s="113"/>
      <c r="U59" s="110" t="str">
        <f>IF($T59&lt;PODACI!$B$44,"1-3",IF($T59&lt;PODACI!$B$45,"4-6",IF($T59&lt;PODACI!$B$46,"7-9",IF($T59&lt;PODACI!$B$47,"10-12","provjeri datum"))))</f>
        <v>1-3</v>
      </c>
    </row>
    <row r="60" spans="1:21" s="115" customFormat="1" ht="34.5" customHeight="1" x14ac:dyDescent="0.25">
      <c r="A60" s="111">
        <v>57</v>
      </c>
      <c r="B60" s="100"/>
      <c r="C60" s="100"/>
      <c r="D60" s="100"/>
      <c r="E60" s="101"/>
      <c r="F60" s="102"/>
      <c r="G60" s="103"/>
      <c r="H60" s="146"/>
      <c r="I60" s="103"/>
      <c r="J60" s="100"/>
      <c r="K60" s="100"/>
      <c r="L60" s="100"/>
      <c r="M60" s="100"/>
      <c r="N60" s="105">
        <v>0</v>
      </c>
      <c r="O60" s="104">
        <f t="shared" si="2"/>
        <v>1</v>
      </c>
      <c r="P60" s="132" t="s">
        <v>89</v>
      </c>
      <c r="Q60" s="113"/>
      <c r="R60" s="113"/>
      <c r="S60" s="113"/>
      <c r="T60" s="113"/>
      <c r="U60" s="110" t="str">
        <f>IF($T60&lt;PODACI!$B$44,"1-3",IF($T60&lt;PODACI!$B$45,"4-6",IF($T60&lt;PODACI!$B$46,"7-9",IF($T60&lt;PODACI!$B$47,"10-12","provjeri datum"))))</f>
        <v>1-3</v>
      </c>
    </row>
    <row r="61" spans="1:21" s="115" customFormat="1" ht="34.5" customHeight="1" x14ac:dyDescent="0.25">
      <c r="A61" s="111">
        <v>58</v>
      </c>
      <c r="B61" s="100"/>
      <c r="C61" s="100"/>
      <c r="D61" s="100"/>
      <c r="E61" s="101"/>
      <c r="F61" s="102"/>
      <c r="G61" s="103"/>
      <c r="H61" s="146"/>
      <c r="I61" s="103"/>
      <c r="J61" s="100"/>
      <c r="K61" s="100"/>
      <c r="L61" s="100"/>
      <c r="M61" s="100"/>
      <c r="N61" s="105">
        <v>0</v>
      </c>
      <c r="O61" s="104">
        <f t="shared" si="2"/>
        <v>1</v>
      </c>
      <c r="P61" s="132" t="s">
        <v>89</v>
      </c>
      <c r="Q61" s="113"/>
      <c r="R61" s="113"/>
      <c r="S61" s="113"/>
      <c r="T61" s="113"/>
      <c r="U61" s="110" t="str">
        <f>IF($T61&lt;PODACI!$B$44,"1-3",IF($T61&lt;PODACI!$B$45,"4-6",IF($T61&lt;PODACI!$B$46,"7-9",IF($T61&lt;PODACI!$B$47,"10-12","provjeri datum"))))</f>
        <v>1-3</v>
      </c>
    </row>
    <row r="62" spans="1:21" s="115" customFormat="1" ht="34.5" customHeight="1" x14ac:dyDescent="0.25">
      <c r="A62" s="111">
        <v>59</v>
      </c>
      <c r="B62" s="100"/>
      <c r="C62" s="100"/>
      <c r="D62" s="100"/>
      <c r="E62" s="101"/>
      <c r="F62" s="102"/>
      <c r="G62" s="103"/>
      <c r="H62" s="146"/>
      <c r="I62" s="103"/>
      <c r="J62" s="100"/>
      <c r="K62" s="100"/>
      <c r="L62" s="100"/>
      <c r="M62" s="100"/>
      <c r="N62" s="105">
        <v>0</v>
      </c>
      <c r="O62" s="104">
        <f t="shared" si="2"/>
        <v>1</v>
      </c>
      <c r="P62" s="132" t="s">
        <v>89</v>
      </c>
      <c r="Q62" s="113"/>
      <c r="R62" s="113"/>
      <c r="S62" s="113"/>
      <c r="T62" s="113"/>
      <c r="U62" s="110" t="str">
        <f>IF($T62&lt;PODACI!$B$44,"1-3",IF($T62&lt;PODACI!$B$45,"4-6",IF($T62&lt;PODACI!$B$46,"7-9",IF($T62&lt;PODACI!$B$47,"10-12","provjeri datum"))))</f>
        <v>1-3</v>
      </c>
    </row>
    <row r="63" spans="1:21" s="115" customFormat="1" ht="34.5" customHeight="1" x14ac:dyDescent="0.25">
      <c r="A63" s="111">
        <v>60</v>
      </c>
      <c r="B63" s="100"/>
      <c r="C63" s="100"/>
      <c r="D63" s="100"/>
      <c r="E63" s="101"/>
      <c r="F63" s="102"/>
      <c r="G63" s="103"/>
      <c r="H63" s="146"/>
      <c r="I63" s="103"/>
      <c r="J63" s="100"/>
      <c r="K63" s="100"/>
      <c r="L63" s="100"/>
      <c r="M63" s="100"/>
      <c r="N63" s="105">
        <v>0</v>
      </c>
      <c r="O63" s="104">
        <f t="shared" si="2"/>
        <v>1</v>
      </c>
      <c r="P63" s="132" t="s">
        <v>89</v>
      </c>
      <c r="Q63" s="113"/>
      <c r="R63" s="113"/>
      <c r="S63" s="113"/>
      <c r="T63" s="113"/>
      <c r="U63" s="110" t="str">
        <f>IF($T63&lt;PODACI!$B$44,"1-3",IF($T63&lt;PODACI!$B$45,"4-6",IF($T63&lt;PODACI!$B$46,"7-9",IF($T63&lt;PODACI!$B$47,"10-12","provjeri datum"))))</f>
        <v>1-3</v>
      </c>
    </row>
    <row r="64" spans="1:21" s="115" customFormat="1" ht="34.5" customHeight="1" x14ac:dyDescent="0.25">
      <c r="A64" s="111">
        <v>61</v>
      </c>
      <c r="B64" s="100"/>
      <c r="C64" s="100"/>
      <c r="D64" s="100"/>
      <c r="E64" s="101"/>
      <c r="F64" s="102"/>
      <c r="G64" s="103"/>
      <c r="H64" s="146"/>
      <c r="I64" s="103"/>
      <c r="J64" s="100"/>
      <c r="K64" s="100"/>
      <c r="L64" s="100"/>
      <c r="M64" s="100"/>
      <c r="N64" s="105">
        <v>0</v>
      </c>
      <c r="O64" s="104">
        <f t="shared" si="2"/>
        <v>1</v>
      </c>
      <c r="P64" s="132" t="s">
        <v>89</v>
      </c>
      <c r="Q64" s="113"/>
      <c r="R64" s="113"/>
      <c r="S64" s="113"/>
      <c r="T64" s="113"/>
      <c r="U64" s="110" t="str">
        <f>IF($T64&lt;PODACI!$B$44,"1-3",IF($T64&lt;PODACI!$B$45,"4-6",IF($T64&lt;PODACI!$B$46,"7-9",IF($T64&lt;PODACI!$B$47,"10-12","provjeri datum"))))</f>
        <v>1-3</v>
      </c>
    </row>
    <row r="65" spans="1:21" s="115" customFormat="1" ht="34.5" customHeight="1" x14ac:dyDescent="0.25">
      <c r="A65" s="111">
        <v>62</v>
      </c>
      <c r="B65" s="100"/>
      <c r="C65" s="100"/>
      <c r="D65" s="100"/>
      <c r="E65" s="101"/>
      <c r="F65" s="102"/>
      <c r="G65" s="103"/>
      <c r="H65" s="146"/>
      <c r="I65" s="103"/>
      <c r="J65" s="100"/>
      <c r="K65" s="100"/>
      <c r="L65" s="100"/>
      <c r="M65" s="100"/>
      <c r="N65" s="105">
        <v>0</v>
      </c>
      <c r="O65" s="104">
        <f t="shared" si="2"/>
        <v>1</v>
      </c>
      <c r="P65" s="132" t="s">
        <v>89</v>
      </c>
      <c r="Q65" s="113"/>
      <c r="R65" s="113"/>
      <c r="S65" s="113"/>
      <c r="T65" s="113"/>
      <c r="U65" s="110" t="str">
        <f>IF($T65&lt;PODACI!$B$44,"1-3",IF($T65&lt;PODACI!$B$45,"4-6",IF($T65&lt;PODACI!$B$46,"7-9",IF($T65&lt;PODACI!$B$47,"10-12","provjeri datum"))))</f>
        <v>1-3</v>
      </c>
    </row>
    <row r="66" spans="1:21" s="115" customFormat="1" ht="34.5" customHeight="1" x14ac:dyDescent="0.25">
      <c r="A66" s="111">
        <v>63</v>
      </c>
      <c r="B66" s="100"/>
      <c r="C66" s="100"/>
      <c r="D66" s="100"/>
      <c r="E66" s="101"/>
      <c r="F66" s="102"/>
      <c r="G66" s="103"/>
      <c r="H66" s="146"/>
      <c r="I66" s="103"/>
      <c r="J66" s="100"/>
      <c r="K66" s="100"/>
      <c r="L66" s="100"/>
      <c r="M66" s="100"/>
      <c r="N66" s="105">
        <v>0</v>
      </c>
      <c r="O66" s="104">
        <f t="shared" si="2"/>
        <v>1</v>
      </c>
      <c r="P66" s="132" t="s">
        <v>89</v>
      </c>
      <c r="Q66" s="113"/>
      <c r="R66" s="113"/>
      <c r="S66" s="113"/>
      <c r="T66" s="113"/>
      <c r="U66" s="110" t="str">
        <f>IF($T66&lt;PODACI!$B$44,"1-3",IF($T66&lt;PODACI!$B$45,"4-6",IF($T66&lt;PODACI!$B$46,"7-9",IF($T66&lt;PODACI!$B$47,"10-12","provjeri datum"))))</f>
        <v>1-3</v>
      </c>
    </row>
    <row r="67" spans="1:21" s="115" customFormat="1" ht="34.5" customHeight="1" x14ac:dyDescent="0.25">
      <c r="A67" s="111">
        <v>64</v>
      </c>
      <c r="B67" s="100"/>
      <c r="C67" s="100"/>
      <c r="D67" s="100"/>
      <c r="E67" s="101"/>
      <c r="F67" s="102"/>
      <c r="G67" s="103"/>
      <c r="H67" s="146"/>
      <c r="I67" s="103"/>
      <c r="J67" s="100"/>
      <c r="K67" s="100"/>
      <c r="L67" s="100"/>
      <c r="M67" s="100"/>
      <c r="N67" s="105">
        <v>0</v>
      </c>
      <c r="O67" s="104">
        <f t="shared" si="2"/>
        <v>1</v>
      </c>
      <c r="P67" s="132" t="s">
        <v>89</v>
      </c>
      <c r="Q67" s="113"/>
      <c r="R67" s="113"/>
      <c r="S67" s="113"/>
      <c r="T67" s="113"/>
      <c r="U67" s="110" t="str">
        <f>IF($T67&lt;PODACI!$B$44,"1-3",IF($T67&lt;PODACI!$B$45,"4-6",IF($T67&lt;PODACI!$B$46,"7-9",IF($T67&lt;PODACI!$B$47,"10-12","provjeri datum"))))</f>
        <v>1-3</v>
      </c>
    </row>
    <row r="68" spans="1:21" s="115" customFormat="1" ht="34.5" customHeight="1" x14ac:dyDescent="0.25">
      <c r="A68" s="111">
        <v>65</v>
      </c>
      <c r="B68" s="100"/>
      <c r="C68" s="100"/>
      <c r="D68" s="100"/>
      <c r="E68" s="101"/>
      <c r="F68" s="102"/>
      <c r="G68" s="103"/>
      <c r="H68" s="146"/>
      <c r="I68" s="103"/>
      <c r="J68" s="100"/>
      <c r="K68" s="100"/>
      <c r="L68" s="100"/>
      <c r="M68" s="100"/>
      <c r="N68" s="105">
        <v>0</v>
      </c>
      <c r="O68" s="104">
        <f t="shared" si="2"/>
        <v>1</v>
      </c>
      <c r="P68" s="132" t="s">
        <v>89</v>
      </c>
      <c r="Q68" s="113"/>
      <c r="R68" s="113"/>
      <c r="S68" s="113"/>
      <c r="T68" s="113"/>
      <c r="U68" s="110" t="str">
        <f>IF($T68&lt;PODACI!$B$44,"1-3",IF($T68&lt;PODACI!$B$45,"4-6",IF($T68&lt;PODACI!$B$46,"7-9",IF($T68&lt;PODACI!$B$47,"10-12","provjeri datum"))))</f>
        <v>1-3</v>
      </c>
    </row>
    <row r="69" spans="1:21" s="115" customFormat="1" ht="34.5" customHeight="1" x14ac:dyDescent="0.25">
      <c r="A69" s="111">
        <v>66</v>
      </c>
      <c r="B69" s="100"/>
      <c r="C69" s="100"/>
      <c r="D69" s="100"/>
      <c r="E69" s="101"/>
      <c r="F69" s="102"/>
      <c r="G69" s="103"/>
      <c r="H69" s="146"/>
      <c r="I69" s="103"/>
      <c r="J69" s="100"/>
      <c r="K69" s="100"/>
      <c r="L69" s="100"/>
      <c r="M69" s="100"/>
      <c r="N69" s="105">
        <v>0</v>
      </c>
      <c r="O69" s="104">
        <f t="shared" ref="O69:O103" si="3">PRODUCT($L69,$M69,(1-$N69))</f>
        <v>1</v>
      </c>
      <c r="P69" s="132" t="s">
        <v>89</v>
      </c>
      <c r="Q69" s="113"/>
      <c r="R69" s="113"/>
      <c r="S69" s="113"/>
      <c r="T69" s="113"/>
      <c r="U69" s="110" t="str">
        <f>IF($T69&lt;PODACI!$B$44,"1-3",IF($T69&lt;PODACI!$B$45,"4-6",IF($T69&lt;PODACI!$B$46,"7-9",IF($T69&lt;PODACI!$B$47,"10-12","provjeri datum"))))</f>
        <v>1-3</v>
      </c>
    </row>
    <row r="70" spans="1:21" s="115" customFormat="1" ht="34.5" customHeight="1" x14ac:dyDescent="0.25">
      <c r="A70" s="111">
        <v>67</v>
      </c>
      <c r="B70" s="100"/>
      <c r="C70" s="100"/>
      <c r="D70" s="100"/>
      <c r="E70" s="101"/>
      <c r="F70" s="102"/>
      <c r="G70" s="103"/>
      <c r="H70" s="146"/>
      <c r="I70" s="103"/>
      <c r="J70" s="100"/>
      <c r="K70" s="100"/>
      <c r="L70" s="100"/>
      <c r="M70" s="100"/>
      <c r="N70" s="105">
        <v>0</v>
      </c>
      <c r="O70" s="104">
        <f t="shared" si="3"/>
        <v>1</v>
      </c>
      <c r="P70" s="132" t="s">
        <v>89</v>
      </c>
      <c r="Q70" s="113"/>
      <c r="R70" s="113"/>
      <c r="S70" s="113"/>
      <c r="T70" s="113"/>
      <c r="U70" s="110" t="str">
        <f>IF($T70&lt;PODACI!$B$44,"1-3",IF($T70&lt;PODACI!$B$45,"4-6",IF($T70&lt;PODACI!$B$46,"7-9",IF($T70&lt;PODACI!$B$47,"10-12","provjeri datum"))))</f>
        <v>1-3</v>
      </c>
    </row>
    <row r="71" spans="1:21" s="115" customFormat="1" ht="34.5" customHeight="1" x14ac:dyDescent="0.25">
      <c r="A71" s="111">
        <v>68</v>
      </c>
      <c r="B71" s="100"/>
      <c r="C71" s="100"/>
      <c r="D71" s="100"/>
      <c r="E71" s="101"/>
      <c r="F71" s="102"/>
      <c r="G71" s="103"/>
      <c r="H71" s="146"/>
      <c r="I71" s="103"/>
      <c r="J71" s="100"/>
      <c r="K71" s="100"/>
      <c r="L71" s="100"/>
      <c r="M71" s="100"/>
      <c r="N71" s="105">
        <v>0</v>
      </c>
      <c r="O71" s="104">
        <f t="shared" si="3"/>
        <v>1</v>
      </c>
      <c r="P71" s="132" t="s">
        <v>89</v>
      </c>
      <c r="Q71" s="113"/>
      <c r="R71" s="113"/>
      <c r="S71" s="113"/>
      <c r="T71" s="113"/>
      <c r="U71" s="110" t="str">
        <f>IF($T71&lt;PODACI!$B$44,"1-3",IF($T71&lt;PODACI!$B$45,"4-6",IF($T71&lt;PODACI!$B$46,"7-9",IF($T71&lt;PODACI!$B$47,"10-12","provjeri datum"))))</f>
        <v>1-3</v>
      </c>
    </row>
    <row r="72" spans="1:21" s="115" customFormat="1" ht="34.5" customHeight="1" x14ac:dyDescent="0.25">
      <c r="A72" s="111">
        <v>69</v>
      </c>
      <c r="B72" s="100"/>
      <c r="C72" s="100"/>
      <c r="D72" s="100"/>
      <c r="E72" s="101"/>
      <c r="F72" s="102"/>
      <c r="G72" s="103"/>
      <c r="H72" s="146"/>
      <c r="I72" s="103"/>
      <c r="J72" s="100"/>
      <c r="K72" s="100"/>
      <c r="L72" s="100"/>
      <c r="M72" s="100"/>
      <c r="N72" s="105">
        <v>0</v>
      </c>
      <c r="O72" s="104">
        <f t="shared" si="3"/>
        <v>1</v>
      </c>
      <c r="P72" s="132" t="s">
        <v>89</v>
      </c>
      <c r="Q72" s="113"/>
      <c r="R72" s="113"/>
      <c r="S72" s="113"/>
      <c r="T72" s="113"/>
      <c r="U72" s="110" t="str">
        <f>IF($T72&lt;PODACI!$B$44,"1-3",IF($T72&lt;PODACI!$B$45,"4-6",IF($T72&lt;PODACI!$B$46,"7-9",IF($T72&lt;PODACI!$B$47,"10-12","provjeri datum"))))</f>
        <v>1-3</v>
      </c>
    </row>
    <row r="73" spans="1:21" s="115" customFormat="1" ht="34.5" customHeight="1" x14ac:dyDescent="0.25">
      <c r="A73" s="111">
        <v>70</v>
      </c>
      <c r="B73" s="100"/>
      <c r="C73" s="100"/>
      <c r="D73" s="100"/>
      <c r="E73" s="101"/>
      <c r="F73" s="102"/>
      <c r="G73" s="103"/>
      <c r="H73" s="146"/>
      <c r="I73" s="103"/>
      <c r="J73" s="100"/>
      <c r="K73" s="100"/>
      <c r="L73" s="100"/>
      <c r="M73" s="100"/>
      <c r="N73" s="105">
        <v>0</v>
      </c>
      <c r="O73" s="104">
        <f t="shared" si="3"/>
        <v>1</v>
      </c>
      <c r="P73" s="132" t="s">
        <v>89</v>
      </c>
      <c r="Q73" s="113"/>
      <c r="R73" s="113"/>
      <c r="S73" s="113"/>
      <c r="T73" s="113"/>
      <c r="U73" s="110" t="str">
        <f>IF($T73&lt;PODACI!$B$44,"1-3",IF($T73&lt;PODACI!$B$45,"4-6",IF($T73&lt;PODACI!$B$46,"7-9",IF($T73&lt;PODACI!$B$47,"10-12","provjeri datum"))))</f>
        <v>1-3</v>
      </c>
    </row>
    <row r="74" spans="1:21" s="115" customFormat="1" ht="34.5" customHeight="1" x14ac:dyDescent="0.25">
      <c r="A74" s="111">
        <v>71</v>
      </c>
      <c r="B74" s="100"/>
      <c r="C74" s="100"/>
      <c r="D74" s="100"/>
      <c r="E74" s="101"/>
      <c r="F74" s="102"/>
      <c r="G74" s="103"/>
      <c r="H74" s="146"/>
      <c r="I74" s="103"/>
      <c r="J74" s="100"/>
      <c r="K74" s="100"/>
      <c r="L74" s="100"/>
      <c r="M74" s="100"/>
      <c r="N74" s="105">
        <v>0</v>
      </c>
      <c r="O74" s="104">
        <f t="shared" si="3"/>
        <v>1</v>
      </c>
      <c r="P74" s="132" t="s">
        <v>89</v>
      </c>
      <c r="Q74" s="113"/>
      <c r="R74" s="113"/>
      <c r="S74" s="113"/>
      <c r="T74" s="113"/>
      <c r="U74" s="110" t="str">
        <f>IF($T74&lt;PODACI!$B$44,"1-3",IF($T74&lt;PODACI!$B$45,"4-6",IF($T74&lt;PODACI!$B$46,"7-9",IF($T74&lt;PODACI!$B$47,"10-12","provjeri datum"))))</f>
        <v>1-3</v>
      </c>
    </row>
    <row r="75" spans="1:21" s="115" customFormat="1" ht="34.5" customHeight="1" x14ac:dyDescent="0.25">
      <c r="A75" s="111">
        <v>72</v>
      </c>
      <c r="B75" s="100"/>
      <c r="C75" s="100"/>
      <c r="D75" s="100"/>
      <c r="E75" s="101"/>
      <c r="F75" s="102"/>
      <c r="G75" s="103"/>
      <c r="H75" s="146"/>
      <c r="I75" s="103"/>
      <c r="J75" s="100"/>
      <c r="K75" s="100"/>
      <c r="L75" s="100"/>
      <c r="M75" s="100"/>
      <c r="N75" s="105">
        <v>0</v>
      </c>
      <c r="O75" s="104">
        <f t="shared" si="3"/>
        <v>1</v>
      </c>
      <c r="P75" s="132" t="s">
        <v>89</v>
      </c>
      <c r="Q75" s="113"/>
      <c r="R75" s="113"/>
      <c r="S75" s="113"/>
      <c r="T75" s="113"/>
      <c r="U75" s="110" t="str">
        <f>IF($T75&lt;PODACI!$B$44,"1-3",IF($T75&lt;PODACI!$B$45,"4-6",IF($T75&lt;PODACI!$B$46,"7-9",IF($T75&lt;PODACI!$B$47,"10-12","provjeri datum"))))</f>
        <v>1-3</v>
      </c>
    </row>
    <row r="76" spans="1:21" s="115" customFormat="1" ht="34.5" customHeight="1" x14ac:dyDescent="0.25">
      <c r="A76" s="111">
        <v>73</v>
      </c>
      <c r="B76" s="100"/>
      <c r="C76" s="100"/>
      <c r="D76" s="100"/>
      <c r="E76" s="101"/>
      <c r="F76" s="102"/>
      <c r="G76" s="103"/>
      <c r="H76" s="146"/>
      <c r="I76" s="103"/>
      <c r="J76" s="100"/>
      <c r="K76" s="100"/>
      <c r="L76" s="100"/>
      <c r="M76" s="100"/>
      <c r="N76" s="105">
        <v>0</v>
      </c>
      <c r="O76" s="104">
        <f t="shared" si="3"/>
        <v>1</v>
      </c>
      <c r="P76" s="132" t="s">
        <v>89</v>
      </c>
      <c r="Q76" s="113"/>
      <c r="R76" s="113"/>
      <c r="S76" s="113"/>
      <c r="T76" s="113"/>
      <c r="U76" s="110" t="str">
        <f>IF($T76&lt;PODACI!$B$44,"1-3",IF($T76&lt;PODACI!$B$45,"4-6",IF($T76&lt;PODACI!$B$46,"7-9",IF($T76&lt;PODACI!$B$47,"10-12","provjeri datum"))))</f>
        <v>1-3</v>
      </c>
    </row>
    <row r="77" spans="1:21" s="115" customFormat="1" ht="34.5" customHeight="1" x14ac:dyDescent="0.25">
      <c r="A77" s="111">
        <v>74</v>
      </c>
      <c r="B77" s="100"/>
      <c r="C77" s="100"/>
      <c r="D77" s="100"/>
      <c r="E77" s="101"/>
      <c r="F77" s="102"/>
      <c r="G77" s="103"/>
      <c r="H77" s="146"/>
      <c r="I77" s="103"/>
      <c r="J77" s="100"/>
      <c r="K77" s="100"/>
      <c r="L77" s="100"/>
      <c r="M77" s="100"/>
      <c r="N77" s="105">
        <v>0</v>
      </c>
      <c r="O77" s="104">
        <f t="shared" si="3"/>
        <v>1</v>
      </c>
      <c r="P77" s="132" t="s">
        <v>89</v>
      </c>
      <c r="Q77" s="113"/>
      <c r="R77" s="113"/>
      <c r="S77" s="113"/>
      <c r="T77" s="113"/>
      <c r="U77" s="110" t="str">
        <f>IF($T77&lt;PODACI!$B$44,"1-3",IF($T77&lt;PODACI!$B$45,"4-6",IF($T77&lt;PODACI!$B$46,"7-9",IF($T77&lt;PODACI!$B$47,"10-12","provjeri datum"))))</f>
        <v>1-3</v>
      </c>
    </row>
    <row r="78" spans="1:21" s="115" customFormat="1" ht="34.5" customHeight="1" x14ac:dyDescent="0.25">
      <c r="A78" s="111">
        <v>75</v>
      </c>
      <c r="B78" s="100"/>
      <c r="C78" s="100"/>
      <c r="D78" s="100"/>
      <c r="E78" s="101"/>
      <c r="F78" s="102"/>
      <c r="G78" s="103"/>
      <c r="H78" s="146"/>
      <c r="I78" s="103"/>
      <c r="J78" s="100"/>
      <c r="K78" s="100"/>
      <c r="L78" s="100"/>
      <c r="M78" s="100"/>
      <c r="N78" s="105">
        <v>0</v>
      </c>
      <c r="O78" s="104">
        <f t="shared" si="3"/>
        <v>1</v>
      </c>
      <c r="P78" s="132" t="s">
        <v>89</v>
      </c>
      <c r="Q78" s="113"/>
      <c r="R78" s="113"/>
      <c r="S78" s="113"/>
      <c r="T78" s="113"/>
      <c r="U78" s="110" t="str">
        <f>IF($T78&lt;PODACI!$B$44,"1-3",IF($T78&lt;PODACI!$B$45,"4-6",IF($T78&lt;PODACI!$B$46,"7-9",IF($T78&lt;PODACI!$B$47,"10-12","provjeri datum"))))</f>
        <v>1-3</v>
      </c>
    </row>
    <row r="79" spans="1:21" s="115" customFormat="1" ht="34.5" customHeight="1" x14ac:dyDescent="0.25">
      <c r="A79" s="111">
        <v>76</v>
      </c>
      <c r="B79" s="100"/>
      <c r="C79" s="100"/>
      <c r="D79" s="100"/>
      <c r="E79" s="101"/>
      <c r="F79" s="102"/>
      <c r="G79" s="103"/>
      <c r="H79" s="146"/>
      <c r="I79" s="103"/>
      <c r="J79" s="100"/>
      <c r="K79" s="100"/>
      <c r="L79" s="100"/>
      <c r="M79" s="100"/>
      <c r="N79" s="105">
        <v>0</v>
      </c>
      <c r="O79" s="104">
        <f t="shared" si="3"/>
        <v>1</v>
      </c>
      <c r="P79" s="132" t="s">
        <v>89</v>
      </c>
      <c r="Q79" s="113"/>
      <c r="R79" s="113"/>
      <c r="S79" s="113"/>
      <c r="T79" s="113"/>
      <c r="U79" s="110" t="str">
        <f>IF($T79&lt;PODACI!$B$44,"1-3",IF($T79&lt;PODACI!$B$45,"4-6",IF($T79&lt;PODACI!$B$46,"7-9",IF($T79&lt;PODACI!$B$47,"10-12","provjeri datum"))))</f>
        <v>1-3</v>
      </c>
    </row>
    <row r="80" spans="1:21" s="115" customFormat="1" ht="34.5" customHeight="1" x14ac:dyDescent="0.25">
      <c r="A80" s="111">
        <v>77</v>
      </c>
      <c r="B80" s="100"/>
      <c r="C80" s="100"/>
      <c r="D80" s="100"/>
      <c r="E80" s="101"/>
      <c r="F80" s="102"/>
      <c r="G80" s="103"/>
      <c r="H80" s="146"/>
      <c r="I80" s="103"/>
      <c r="J80" s="100"/>
      <c r="K80" s="100"/>
      <c r="L80" s="100"/>
      <c r="M80" s="100"/>
      <c r="N80" s="105">
        <v>0</v>
      </c>
      <c r="O80" s="104">
        <f t="shared" si="3"/>
        <v>1</v>
      </c>
      <c r="P80" s="132" t="s">
        <v>89</v>
      </c>
      <c r="Q80" s="113"/>
      <c r="R80" s="113"/>
      <c r="S80" s="113"/>
      <c r="T80" s="113"/>
      <c r="U80" s="110" t="str">
        <f>IF($T80&lt;PODACI!$B$44,"1-3",IF($T80&lt;PODACI!$B$45,"4-6",IF($T80&lt;PODACI!$B$46,"7-9",IF($T80&lt;PODACI!$B$47,"10-12","provjeri datum"))))</f>
        <v>1-3</v>
      </c>
    </row>
    <row r="81" spans="1:21" s="115" customFormat="1" ht="34.5" customHeight="1" x14ac:dyDescent="0.25">
      <c r="A81" s="111">
        <v>78</v>
      </c>
      <c r="B81" s="100"/>
      <c r="C81" s="100"/>
      <c r="D81" s="100"/>
      <c r="E81" s="101"/>
      <c r="F81" s="102"/>
      <c r="G81" s="103"/>
      <c r="H81" s="146"/>
      <c r="I81" s="103"/>
      <c r="J81" s="100"/>
      <c r="K81" s="100"/>
      <c r="L81" s="100"/>
      <c r="M81" s="100"/>
      <c r="N81" s="105">
        <v>0</v>
      </c>
      <c r="O81" s="104">
        <f t="shared" si="3"/>
        <v>1</v>
      </c>
      <c r="P81" s="132" t="s">
        <v>89</v>
      </c>
      <c r="Q81" s="113"/>
      <c r="R81" s="113"/>
      <c r="S81" s="113"/>
      <c r="T81" s="113"/>
      <c r="U81" s="110" t="str">
        <f>IF($T81&lt;PODACI!$B$44,"1-3",IF($T81&lt;PODACI!$B$45,"4-6",IF($T81&lt;PODACI!$B$46,"7-9",IF($T81&lt;PODACI!$B$47,"10-12","provjeri datum"))))</f>
        <v>1-3</v>
      </c>
    </row>
    <row r="82" spans="1:21" s="115" customFormat="1" ht="34.5" customHeight="1" x14ac:dyDescent="0.25">
      <c r="A82" s="111">
        <v>79</v>
      </c>
      <c r="B82" s="100"/>
      <c r="C82" s="100"/>
      <c r="D82" s="100"/>
      <c r="E82" s="101"/>
      <c r="F82" s="102"/>
      <c r="G82" s="103"/>
      <c r="H82" s="146"/>
      <c r="I82" s="103"/>
      <c r="J82" s="100"/>
      <c r="K82" s="100"/>
      <c r="L82" s="100"/>
      <c r="M82" s="100"/>
      <c r="N82" s="105">
        <v>0</v>
      </c>
      <c r="O82" s="104">
        <f t="shared" si="3"/>
        <v>1</v>
      </c>
      <c r="P82" s="132" t="s">
        <v>89</v>
      </c>
      <c r="Q82" s="113"/>
      <c r="R82" s="113"/>
      <c r="S82" s="113"/>
      <c r="T82" s="113"/>
      <c r="U82" s="110" t="str">
        <f>IF($T82&lt;PODACI!$B$44,"1-3",IF($T82&lt;PODACI!$B$45,"4-6",IF($T82&lt;PODACI!$B$46,"7-9",IF($T82&lt;PODACI!$B$47,"10-12","provjeri datum"))))</f>
        <v>1-3</v>
      </c>
    </row>
    <row r="83" spans="1:21" s="115" customFormat="1" ht="34.5" customHeight="1" x14ac:dyDescent="0.25">
      <c r="A83" s="111">
        <v>80</v>
      </c>
      <c r="B83" s="100"/>
      <c r="C83" s="100"/>
      <c r="D83" s="100"/>
      <c r="E83" s="101"/>
      <c r="F83" s="102"/>
      <c r="G83" s="103"/>
      <c r="H83" s="146"/>
      <c r="I83" s="103"/>
      <c r="J83" s="100"/>
      <c r="K83" s="100"/>
      <c r="L83" s="100"/>
      <c r="M83" s="100"/>
      <c r="N83" s="105">
        <v>0</v>
      </c>
      <c r="O83" s="104">
        <f t="shared" si="3"/>
        <v>1</v>
      </c>
      <c r="P83" s="132" t="s">
        <v>89</v>
      </c>
      <c r="Q83" s="113"/>
      <c r="R83" s="113"/>
      <c r="S83" s="113"/>
      <c r="T83" s="113"/>
      <c r="U83" s="110" t="str">
        <f>IF($T83&lt;PODACI!$B$44,"1-3",IF($T83&lt;PODACI!$B$45,"4-6",IF($T83&lt;PODACI!$B$46,"7-9",IF($T83&lt;PODACI!$B$47,"10-12","provjeri datum"))))</f>
        <v>1-3</v>
      </c>
    </row>
    <row r="84" spans="1:21" s="115" customFormat="1" ht="34.5" customHeight="1" x14ac:dyDescent="0.25">
      <c r="A84" s="111">
        <v>81</v>
      </c>
      <c r="B84" s="100"/>
      <c r="C84" s="100"/>
      <c r="D84" s="100"/>
      <c r="E84" s="101"/>
      <c r="F84" s="102"/>
      <c r="G84" s="103"/>
      <c r="H84" s="146"/>
      <c r="I84" s="103"/>
      <c r="J84" s="100"/>
      <c r="K84" s="100"/>
      <c r="L84" s="100"/>
      <c r="M84" s="100"/>
      <c r="N84" s="105">
        <v>0</v>
      </c>
      <c r="O84" s="104">
        <f t="shared" si="3"/>
        <v>1</v>
      </c>
      <c r="P84" s="132" t="s">
        <v>89</v>
      </c>
      <c r="Q84" s="113"/>
      <c r="R84" s="113"/>
      <c r="S84" s="113"/>
      <c r="T84" s="113"/>
      <c r="U84" s="110" t="str">
        <f>IF($T84&lt;PODACI!$B$44,"1-3",IF($T84&lt;PODACI!$B$45,"4-6",IF($T84&lt;PODACI!$B$46,"7-9",IF($T84&lt;PODACI!$B$47,"10-12","provjeri datum"))))</f>
        <v>1-3</v>
      </c>
    </row>
    <row r="85" spans="1:21" s="115" customFormat="1" ht="34.5" customHeight="1" x14ac:dyDescent="0.25">
      <c r="A85" s="111">
        <v>82</v>
      </c>
      <c r="B85" s="100"/>
      <c r="C85" s="100"/>
      <c r="D85" s="100"/>
      <c r="E85" s="101"/>
      <c r="F85" s="102"/>
      <c r="G85" s="103"/>
      <c r="H85" s="146"/>
      <c r="I85" s="103"/>
      <c r="J85" s="100"/>
      <c r="K85" s="100"/>
      <c r="L85" s="100"/>
      <c r="M85" s="100"/>
      <c r="N85" s="105">
        <v>0</v>
      </c>
      <c r="O85" s="104">
        <f t="shared" si="3"/>
        <v>1</v>
      </c>
      <c r="P85" s="132" t="s">
        <v>89</v>
      </c>
      <c r="Q85" s="113"/>
      <c r="R85" s="113"/>
      <c r="S85" s="113"/>
      <c r="T85" s="113"/>
      <c r="U85" s="110" t="str">
        <f>IF($T85&lt;PODACI!$B$44,"1-3",IF($T85&lt;PODACI!$B$45,"4-6",IF($T85&lt;PODACI!$B$46,"7-9",IF($T85&lt;PODACI!$B$47,"10-12","provjeri datum"))))</f>
        <v>1-3</v>
      </c>
    </row>
    <row r="86" spans="1:21" s="115" customFormat="1" ht="34.5" customHeight="1" x14ac:dyDescent="0.25">
      <c r="A86" s="111">
        <v>83</v>
      </c>
      <c r="B86" s="100"/>
      <c r="C86" s="100"/>
      <c r="D86" s="100"/>
      <c r="E86" s="101"/>
      <c r="F86" s="102"/>
      <c r="G86" s="103"/>
      <c r="H86" s="146"/>
      <c r="I86" s="103"/>
      <c r="J86" s="100"/>
      <c r="K86" s="100"/>
      <c r="L86" s="100"/>
      <c r="M86" s="100"/>
      <c r="N86" s="105">
        <v>0</v>
      </c>
      <c r="O86" s="104">
        <f t="shared" si="3"/>
        <v>1</v>
      </c>
      <c r="P86" s="132" t="s">
        <v>89</v>
      </c>
      <c r="Q86" s="113"/>
      <c r="R86" s="113"/>
      <c r="S86" s="113"/>
      <c r="T86" s="113"/>
      <c r="U86" s="110" t="str">
        <f>IF($T86&lt;PODACI!$B$44,"1-3",IF($T86&lt;PODACI!$B$45,"4-6",IF($T86&lt;PODACI!$B$46,"7-9",IF($T86&lt;PODACI!$B$47,"10-12","provjeri datum"))))</f>
        <v>1-3</v>
      </c>
    </row>
    <row r="87" spans="1:21" s="115" customFormat="1" ht="34.5" customHeight="1" x14ac:dyDescent="0.25">
      <c r="A87" s="111">
        <v>84</v>
      </c>
      <c r="B87" s="100"/>
      <c r="C87" s="100"/>
      <c r="D87" s="100"/>
      <c r="E87" s="101"/>
      <c r="F87" s="102"/>
      <c r="G87" s="103"/>
      <c r="H87" s="146"/>
      <c r="I87" s="103"/>
      <c r="J87" s="100"/>
      <c r="K87" s="100"/>
      <c r="L87" s="100"/>
      <c r="M87" s="100"/>
      <c r="N87" s="105">
        <v>0</v>
      </c>
      <c r="O87" s="104">
        <f t="shared" si="3"/>
        <v>1</v>
      </c>
      <c r="P87" s="132" t="s">
        <v>89</v>
      </c>
      <c r="Q87" s="113"/>
      <c r="R87" s="113"/>
      <c r="S87" s="113"/>
      <c r="T87" s="113"/>
      <c r="U87" s="110" t="str">
        <f>IF($T87&lt;PODACI!$B$44,"1-3",IF($T87&lt;PODACI!$B$45,"4-6",IF($T87&lt;PODACI!$B$46,"7-9",IF($T87&lt;PODACI!$B$47,"10-12","provjeri datum"))))</f>
        <v>1-3</v>
      </c>
    </row>
    <row r="88" spans="1:21" s="115" customFormat="1" ht="34.5" customHeight="1" x14ac:dyDescent="0.25">
      <c r="A88" s="111">
        <v>85</v>
      </c>
      <c r="B88" s="100"/>
      <c r="C88" s="100"/>
      <c r="D88" s="100"/>
      <c r="E88" s="101"/>
      <c r="F88" s="102"/>
      <c r="G88" s="103"/>
      <c r="H88" s="146"/>
      <c r="I88" s="103"/>
      <c r="J88" s="100"/>
      <c r="K88" s="100"/>
      <c r="L88" s="100"/>
      <c r="M88" s="100"/>
      <c r="N88" s="105">
        <v>0</v>
      </c>
      <c r="O88" s="104">
        <f t="shared" si="3"/>
        <v>1</v>
      </c>
      <c r="P88" s="132" t="s">
        <v>89</v>
      </c>
      <c r="Q88" s="113"/>
      <c r="R88" s="113"/>
      <c r="S88" s="113"/>
      <c r="T88" s="113"/>
      <c r="U88" s="110" t="str">
        <f>IF($T88&lt;PODACI!$B$44,"1-3",IF($T88&lt;PODACI!$B$45,"4-6",IF($T88&lt;PODACI!$B$46,"7-9",IF($T88&lt;PODACI!$B$47,"10-12","provjeri datum"))))</f>
        <v>1-3</v>
      </c>
    </row>
    <row r="89" spans="1:21" s="115" customFormat="1" ht="34.5" customHeight="1" x14ac:dyDescent="0.25">
      <c r="A89" s="111">
        <v>86</v>
      </c>
      <c r="B89" s="100"/>
      <c r="C89" s="100"/>
      <c r="D89" s="100"/>
      <c r="E89" s="101"/>
      <c r="F89" s="102"/>
      <c r="G89" s="103"/>
      <c r="H89" s="146"/>
      <c r="I89" s="103"/>
      <c r="J89" s="100"/>
      <c r="K89" s="100"/>
      <c r="L89" s="100"/>
      <c r="M89" s="100"/>
      <c r="N89" s="105">
        <v>0</v>
      </c>
      <c r="O89" s="104">
        <f t="shared" si="3"/>
        <v>1</v>
      </c>
      <c r="P89" s="132" t="s">
        <v>89</v>
      </c>
      <c r="Q89" s="113"/>
      <c r="R89" s="113"/>
      <c r="S89" s="113"/>
      <c r="T89" s="113"/>
      <c r="U89" s="110" t="str">
        <f>IF($T89&lt;PODACI!$B$44,"1-3",IF($T89&lt;PODACI!$B$45,"4-6",IF($T89&lt;PODACI!$B$46,"7-9",IF($T89&lt;PODACI!$B$47,"10-12","provjeri datum"))))</f>
        <v>1-3</v>
      </c>
    </row>
    <row r="90" spans="1:21" s="115" customFormat="1" ht="34.5" customHeight="1" x14ac:dyDescent="0.25">
      <c r="A90" s="111">
        <v>87</v>
      </c>
      <c r="B90" s="100"/>
      <c r="C90" s="100"/>
      <c r="D90" s="100"/>
      <c r="E90" s="101"/>
      <c r="F90" s="102"/>
      <c r="G90" s="103"/>
      <c r="H90" s="146"/>
      <c r="I90" s="103"/>
      <c r="J90" s="100"/>
      <c r="K90" s="100"/>
      <c r="L90" s="100"/>
      <c r="M90" s="100"/>
      <c r="N90" s="105">
        <v>0</v>
      </c>
      <c r="O90" s="104">
        <f t="shared" si="3"/>
        <v>1</v>
      </c>
      <c r="P90" s="132" t="s">
        <v>89</v>
      </c>
      <c r="Q90" s="113"/>
      <c r="R90" s="113"/>
      <c r="S90" s="113"/>
      <c r="T90" s="113"/>
      <c r="U90" s="110" t="str">
        <f>IF($T90&lt;PODACI!$B$44,"1-3",IF($T90&lt;PODACI!$B$45,"4-6",IF($T90&lt;PODACI!$B$46,"7-9",IF($T90&lt;PODACI!$B$47,"10-12","provjeri datum"))))</f>
        <v>1-3</v>
      </c>
    </row>
    <row r="91" spans="1:21" s="115" customFormat="1" ht="34.5" customHeight="1" x14ac:dyDescent="0.25">
      <c r="A91" s="111">
        <v>88</v>
      </c>
      <c r="B91" s="100"/>
      <c r="C91" s="100"/>
      <c r="D91" s="100"/>
      <c r="E91" s="101"/>
      <c r="F91" s="102"/>
      <c r="G91" s="103"/>
      <c r="H91" s="146"/>
      <c r="I91" s="103"/>
      <c r="J91" s="100"/>
      <c r="K91" s="100"/>
      <c r="L91" s="100"/>
      <c r="M91" s="100"/>
      <c r="N91" s="105">
        <v>0</v>
      </c>
      <c r="O91" s="104">
        <f t="shared" si="3"/>
        <v>1</v>
      </c>
      <c r="P91" s="132" t="s">
        <v>89</v>
      </c>
      <c r="Q91" s="113"/>
      <c r="R91" s="113"/>
      <c r="S91" s="113"/>
      <c r="T91" s="113"/>
      <c r="U91" s="110" t="str">
        <f>IF($T91&lt;PODACI!$B$44,"1-3",IF($T91&lt;PODACI!$B$45,"4-6",IF($T91&lt;PODACI!$B$46,"7-9",IF($T91&lt;PODACI!$B$47,"10-12","provjeri datum"))))</f>
        <v>1-3</v>
      </c>
    </row>
    <row r="92" spans="1:21" s="115" customFormat="1" ht="34.5" customHeight="1" x14ac:dyDescent="0.25">
      <c r="A92" s="111">
        <v>89</v>
      </c>
      <c r="B92" s="100"/>
      <c r="C92" s="100"/>
      <c r="D92" s="100"/>
      <c r="E92" s="101"/>
      <c r="F92" s="102"/>
      <c r="G92" s="103"/>
      <c r="H92" s="146"/>
      <c r="I92" s="103"/>
      <c r="J92" s="100"/>
      <c r="K92" s="100"/>
      <c r="L92" s="100"/>
      <c r="M92" s="100"/>
      <c r="N92" s="105">
        <v>0</v>
      </c>
      <c r="O92" s="104">
        <f t="shared" si="3"/>
        <v>1</v>
      </c>
      <c r="P92" s="132" t="s">
        <v>89</v>
      </c>
      <c r="Q92" s="113"/>
      <c r="R92" s="113"/>
      <c r="S92" s="113"/>
      <c r="T92" s="113"/>
      <c r="U92" s="110" t="str">
        <f>IF($T92&lt;PODACI!$B$44,"1-3",IF($T92&lt;PODACI!$B$45,"4-6",IF($T92&lt;PODACI!$B$46,"7-9",IF($T92&lt;PODACI!$B$47,"10-12","provjeri datum"))))</f>
        <v>1-3</v>
      </c>
    </row>
    <row r="93" spans="1:21" s="115" customFormat="1" ht="34.5" customHeight="1" x14ac:dyDescent="0.25">
      <c r="A93" s="111">
        <v>90</v>
      </c>
      <c r="B93" s="100"/>
      <c r="C93" s="100"/>
      <c r="D93" s="100"/>
      <c r="E93" s="101"/>
      <c r="F93" s="102"/>
      <c r="G93" s="103"/>
      <c r="H93" s="146"/>
      <c r="I93" s="103"/>
      <c r="J93" s="100"/>
      <c r="K93" s="100"/>
      <c r="L93" s="100"/>
      <c r="M93" s="100"/>
      <c r="N93" s="105">
        <v>0</v>
      </c>
      <c r="O93" s="104">
        <f t="shared" si="3"/>
        <v>1</v>
      </c>
      <c r="P93" s="132" t="s">
        <v>89</v>
      </c>
      <c r="Q93" s="113"/>
      <c r="R93" s="113"/>
      <c r="S93" s="113"/>
      <c r="T93" s="113"/>
      <c r="U93" s="110" t="str">
        <f>IF($T93&lt;PODACI!$B$44,"1-3",IF($T93&lt;PODACI!$B$45,"4-6",IF($T93&lt;PODACI!$B$46,"7-9",IF($T93&lt;PODACI!$B$47,"10-12","provjeri datum"))))</f>
        <v>1-3</v>
      </c>
    </row>
    <row r="94" spans="1:21" s="115" customFormat="1" ht="34.5" customHeight="1" x14ac:dyDescent="0.25">
      <c r="A94" s="111">
        <v>91</v>
      </c>
      <c r="B94" s="100"/>
      <c r="C94" s="100"/>
      <c r="D94" s="100"/>
      <c r="E94" s="101"/>
      <c r="F94" s="102"/>
      <c r="G94" s="103"/>
      <c r="H94" s="146"/>
      <c r="I94" s="103"/>
      <c r="J94" s="100"/>
      <c r="K94" s="100"/>
      <c r="L94" s="100"/>
      <c r="M94" s="100"/>
      <c r="N94" s="105">
        <v>0</v>
      </c>
      <c r="O94" s="104">
        <f t="shared" si="3"/>
        <v>1</v>
      </c>
      <c r="P94" s="132" t="s">
        <v>89</v>
      </c>
      <c r="Q94" s="113"/>
      <c r="R94" s="113"/>
      <c r="S94" s="113"/>
      <c r="T94" s="113"/>
      <c r="U94" s="110" t="str">
        <f>IF($T94&lt;PODACI!$B$44,"1-3",IF($T94&lt;PODACI!$B$45,"4-6",IF($T94&lt;PODACI!$B$46,"7-9",IF($T94&lt;PODACI!$B$47,"10-12","provjeri datum"))))</f>
        <v>1-3</v>
      </c>
    </row>
    <row r="95" spans="1:21" s="115" customFormat="1" ht="34.5" customHeight="1" x14ac:dyDescent="0.25">
      <c r="A95" s="111">
        <v>92</v>
      </c>
      <c r="B95" s="100"/>
      <c r="C95" s="100"/>
      <c r="D95" s="100"/>
      <c r="E95" s="101"/>
      <c r="F95" s="102"/>
      <c r="G95" s="103"/>
      <c r="H95" s="146"/>
      <c r="I95" s="103"/>
      <c r="J95" s="100"/>
      <c r="K95" s="100"/>
      <c r="L95" s="100"/>
      <c r="M95" s="100"/>
      <c r="N95" s="105">
        <v>0</v>
      </c>
      <c r="O95" s="104">
        <f t="shared" si="3"/>
        <v>1</v>
      </c>
      <c r="P95" s="132" t="s">
        <v>89</v>
      </c>
      <c r="Q95" s="113"/>
      <c r="R95" s="113"/>
      <c r="S95" s="113"/>
      <c r="T95" s="113"/>
      <c r="U95" s="110" t="str">
        <f>IF($T95&lt;PODACI!$B$44,"1-3",IF($T95&lt;PODACI!$B$45,"4-6",IF($T95&lt;PODACI!$B$46,"7-9",IF($T95&lt;PODACI!$B$47,"10-12","provjeri datum"))))</f>
        <v>1-3</v>
      </c>
    </row>
    <row r="96" spans="1:21" s="115" customFormat="1" ht="34.5" customHeight="1" x14ac:dyDescent="0.25">
      <c r="A96" s="111">
        <v>93</v>
      </c>
      <c r="B96" s="100"/>
      <c r="C96" s="100"/>
      <c r="D96" s="100"/>
      <c r="E96" s="101"/>
      <c r="F96" s="102"/>
      <c r="G96" s="103"/>
      <c r="H96" s="146"/>
      <c r="I96" s="103"/>
      <c r="J96" s="100"/>
      <c r="K96" s="100"/>
      <c r="L96" s="100"/>
      <c r="M96" s="100"/>
      <c r="N96" s="105">
        <v>0</v>
      </c>
      <c r="O96" s="104">
        <f t="shared" si="3"/>
        <v>1</v>
      </c>
      <c r="P96" s="132" t="s">
        <v>89</v>
      </c>
      <c r="Q96" s="113"/>
      <c r="R96" s="113"/>
      <c r="S96" s="113"/>
      <c r="T96" s="113"/>
      <c r="U96" s="110" t="str">
        <f>IF($T96&lt;PODACI!$B$44,"1-3",IF($T96&lt;PODACI!$B$45,"4-6",IF($T96&lt;PODACI!$B$46,"7-9",IF($T96&lt;PODACI!$B$47,"10-12","provjeri datum"))))</f>
        <v>1-3</v>
      </c>
    </row>
    <row r="97" spans="1:21" s="115" customFormat="1" ht="34.5" customHeight="1" x14ac:dyDescent="0.25">
      <c r="A97" s="111">
        <v>94</v>
      </c>
      <c r="B97" s="100"/>
      <c r="C97" s="100"/>
      <c r="D97" s="100"/>
      <c r="E97" s="101"/>
      <c r="F97" s="102"/>
      <c r="G97" s="103"/>
      <c r="H97" s="146"/>
      <c r="I97" s="103"/>
      <c r="J97" s="100"/>
      <c r="K97" s="100"/>
      <c r="L97" s="100"/>
      <c r="M97" s="100"/>
      <c r="N97" s="105">
        <v>0</v>
      </c>
      <c r="O97" s="104">
        <f t="shared" si="3"/>
        <v>1</v>
      </c>
      <c r="P97" s="132" t="s">
        <v>89</v>
      </c>
      <c r="Q97" s="113"/>
      <c r="R97" s="113"/>
      <c r="S97" s="113"/>
      <c r="T97" s="113"/>
      <c r="U97" s="110" t="str">
        <f>IF($T97&lt;PODACI!$B$44,"1-3",IF($T97&lt;PODACI!$B$45,"4-6",IF($T97&lt;PODACI!$B$46,"7-9",IF($T97&lt;PODACI!$B$47,"10-12","provjeri datum"))))</f>
        <v>1-3</v>
      </c>
    </row>
    <row r="98" spans="1:21" s="115" customFormat="1" ht="34.5" customHeight="1" x14ac:dyDescent="0.25">
      <c r="A98" s="111">
        <v>95</v>
      </c>
      <c r="B98" s="100"/>
      <c r="C98" s="100"/>
      <c r="D98" s="100"/>
      <c r="E98" s="101"/>
      <c r="F98" s="102"/>
      <c r="G98" s="103"/>
      <c r="H98" s="146"/>
      <c r="I98" s="103"/>
      <c r="J98" s="100"/>
      <c r="K98" s="100"/>
      <c r="L98" s="100"/>
      <c r="M98" s="100"/>
      <c r="N98" s="105">
        <v>0</v>
      </c>
      <c r="O98" s="104">
        <f t="shared" si="3"/>
        <v>1</v>
      </c>
      <c r="P98" s="132" t="s">
        <v>89</v>
      </c>
      <c r="Q98" s="113"/>
      <c r="R98" s="113"/>
      <c r="S98" s="113"/>
      <c r="T98" s="113"/>
      <c r="U98" s="110" t="str">
        <f>IF($T98&lt;PODACI!$B$44,"1-3",IF($T98&lt;PODACI!$B$45,"4-6",IF($T98&lt;PODACI!$B$46,"7-9",IF($T98&lt;PODACI!$B$47,"10-12","provjeri datum"))))</f>
        <v>1-3</v>
      </c>
    </row>
    <row r="99" spans="1:21" s="115" customFormat="1" ht="34.5" customHeight="1" x14ac:dyDescent="0.25">
      <c r="A99" s="111">
        <v>96</v>
      </c>
      <c r="B99" s="100"/>
      <c r="C99" s="100"/>
      <c r="D99" s="100"/>
      <c r="E99" s="101"/>
      <c r="F99" s="102"/>
      <c r="G99" s="103"/>
      <c r="H99" s="146"/>
      <c r="I99" s="103"/>
      <c r="J99" s="100"/>
      <c r="K99" s="100"/>
      <c r="L99" s="100"/>
      <c r="M99" s="100"/>
      <c r="N99" s="105">
        <v>0</v>
      </c>
      <c r="O99" s="104">
        <f t="shared" si="3"/>
        <v>1</v>
      </c>
      <c r="P99" s="132" t="s">
        <v>89</v>
      </c>
      <c r="Q99" s="113"/>
      <c r="R99" s="113"/>
      <c r="S99" s="113"/>
      <c r="T99" s="113"/>
      <c r="U99" s="110" t="str">
        <f>IF($T99&lt;PODACI!$B$44,"1-3",IF($T99&lt;PODACI!$B$45,"4-6",IF($T99&lt;PODACI!$B$46,"7-9",IF($T99&lt;PODACI!$B$47,"10-12","provjeri datum"))))</f>
        <v>1-3</v>
      </c>
    </row>
    <row r="100" spans="1:21" s="115" customFormat="1" ht="34.5" customHeight="1" x14ac:dyDescent="0.25">
      <c r="A100" s="111">
        <v>97</v>
      </c>
      <c r="B100" s="100"/>
      <c r="C100" s="100"/>
      <c r="D100" s="100"/>
      <c r="E100" s="101"/>
      <c r="F100" s="102"/>
      <c r="G100" s="103"/>
      <c r="H100" s="146"/>
      <c r="I100" s="103"/>
      <c r="J100" s="100"/>
      <c r="K100" s="100"/>
      <c r="L100" s="100"/>
      <c r="M100" s="100"/>
      <c r="N100" s="105">
        <v>0</v>
      </c>
      <c r="O100" s="104">
        <f t="shared" si="3"/>
        <v>1</v>
      </c>
      <c r="P100" s="132" t="s">
        <v>89</v>
      </c>
      <c r="Q100" s="113"/>
      <c r="R100" s="113"/>
      <c r="S100" s="113"/>
      <c r="T100" s="113"/>
      <c r="U100" s="110" t="str">
        <f>IF($T100&lt;PODACI!$B$44,"1-3",IF($T100&lt;PODACI!$B$45,"4-6",IF($T100&lt;PODACI!$B$46,"7-9",IF($T100&lt;PODACI!$B$47,"10-12","provjeri datum"))))</f>
        <v>1-3</v>
      </c>
    </row>
    <row r="101" spans="1:21" s="115" customFormat="1" ht="34.5" customHeight="1" x14ac:dyDescent="0.25">
      <c r="A101" s="111">
        <v>98</v>
      </c>
      <c r="B101" s="100"/>
      <c r="C101" s="100"/>
      <c r="D101" s="100"/>
      <c r="E101" s="101"/>
      <c r="F101" s="102"/>
      <c r="G101" s="103"/>
      <c r="H101" s="146"/>
      <c r="I101" s="103"/>
      <c r="J101" s="100"/>
      <c r="K101" s="100"/>
      <c r="L101" s="100"/>
      <c r="M101" s="100"/>
      <c r="N101" s="105">
        <v>0</v>
      </c>
      <c r="O101" s="104">
        <f t="shared" si="3"/>
        <v>1</v>
      </c>
      <c r="P101" s="132" t="s">
        <v>89</v>
      </c>
      <c r="Q101" s="113"/>
      <c r="R101" s="113"/>
      <c r="S101" s="113"/>
      <c r="T101" s="113"/>
      <c r="U101" s="110" t="str">
        <f>IF($T101&lt;PODACI!$B$44,"1-3",IF($T101&lt;PODACI!$B$45,"4-6",IF($T101&lt;PODACI!$B$46,"7-9",IF($T101&lt;PODACI!$B$47,"10-12","provjeri datum"))))</f>
        <v>1-3</v>
      </c>
    </row>
    <row r="102" spans="1:21" s="115" customFormat="1" ht="34.5" customHeight="1" x14ac:dyDescent="0.25">
      <c r="A102" s="111">
        <v>99</v>
      </c>
      <c r="B102" s="100"/>
      <c r="C102" s="100"/>
      <c r="D102" s="100"/>
      <c r="E102" s="101"/>
      <c r="F102" s="102"/>
      <c r="G102" s="103"/>
      <c r="H102" s="146"/>
      <c r="I102" s="103"/>
      <c r="J102" s="100"/>
      <c r="K102" s="100"/>
      <c r="L102" s="100"/>
      <c r="M102" s="100"/>
      <c r="N102" s="105">
        <v>0</v>
      </c>
      <c r="O102" s="104">
        <f t="shared" si="3"/>
        <v>1</v>
      </c>
      <c r="P102" s="132" t="s">
        <v>89</v>
      </c>
      <c r="Q102" s="113"/>
      <c r="R102" s="113"/>
      <c r="S102" s="113"/>
      <c r="T102" s="113"/>
      <c r="U102" s="110" t="str">
        <f>IF($T102&lt;PODACI!$B$44,"1-3",IF($T102&lt;PODACI!$B$45,"4-6",IF($T102&lt;PODACI!$B$46,"7-9",IF($T102&lt;PODACI!$B$47,"10-12","provjeri datum"))))</f>
        <v>1-3</v>
      </c>
    </row>
    <row r="103" spans="1:21" s="115" customFormat="1" ht="34.5" customHeight="1" x14ac:dyDescent="0.25">
      <c r="A103" s="111">
        <v>100</v>
      </c>
      <c r="B103" s="100"/>
      <c r="C103" s="100"/>
      <c r="D103" s="100"/>
      <c r="E103" s="101"/>
      <c r="F103" s="102"/>
      <c r="G103" s="103"/>
      <c r="H103" s="146"/>
      <c r="I103" s="103"/>
      <c r="J103" s="100"/>
      <c r="K103" s="100"/>
      <c r="L103" s="100"/>
      <c r="M103" s="100"/>
      <c r="N103" s="105">
        <v>0</v>
      </c>
      <c r="O103" s="104">
        <f t="shared" si="3"/>
        <v>1</v>
      </c>
      <c r="P103" s="132" t="s">
        <v>89</v>
      </c>
      <c r="Q103" s="113"/>
      <c r="R103" s="113"/>
      <c r="S103" s="113"/>
      <c r="T103" s="113"/>
      <c r="U103" s="110" t="str">
        <f>IF($T103&lt;PODACI!$B$44,"1-3",IF($T103&lt;PODACI!$B$45,"4-6",IF($T103&lt;PODACI!$B$46,"7-9",IF($T103&lt;PODACI!$B$47,"10-12","provjeri datum"))))</f>
        <v>1-3</v>
      </c>
    </row>
  </sheetData>
  <dataValidations count="1">
    <dataValidation type="list" allowBlank="1" showInputMessage="1" showErrorMessage="1" sqref="P2" xr:uid="{00000000-0002-0000-0200-000000000000}">
      <formula1>$B$44:$B$45</formula1>
    </dataValidation>
  </dataValidations>
  <pageMargins left="0.7" right="0.7" top="0.75" bottom="0.75" header="0.3" footer="0.3"/>
  <pageSetup paperSize="9" scale="37" orientation="landscape" r:id="rId1"/>
  <rowBreaks count="1" manualBreakCount="1">
    <brk id="64" max="20" man="1"/>
  </rowBreaks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1000000}">
          <x14:formula1>
            <xm:f>PODACI!$B$13:$B$22</xm:f>
          </x14:formula1>
          <xm:sqref>J4:J103</xm:sqref>
        </x14:dataValidation>
        <x14:dataValidation type="list" allowBlank="1" showInputMessage="1" showErrorMessage="1" xr:uid="{00000000-0002-0000-0200-000002000000}">
          <x14:formula1>
            <xm:f>PODACI!$B$24:$B$30</xm:f>
          </x14:formula1>
          <xm:sqref>K4:K103</xm:sqref>
        </x14:dataValidation>
        <x14:dataValidation type="list" allowBlank="1" showInputMessage="1" showErrorMessage="1" xr:uid="{00000000-0002-0000-0200-000003000000}">
          <x14:formula1>
            <xm:f>PODACI!$B$36:$B$37</xm:f>
          </x14:formula1>
          <xm:sqref>P4:P103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3" tint="0.79998168889431442"/>
  </sheetPr>
  <dimension ref="A1:L62"/>
  <sheetViews>
    <sheetView showGridLines="0" view="pageBreakPreview" topLeftCell="A25" zoomScaleNormal="100" zoomScaleSheetLayoutView="100" workbookViewId="0">
      <selection activeCell="A63" sqref="A63"/>
    </sheetView>
  </sheetViews>
  <sheetFormatPr defaultColWidth="9.109375" defaultRowHeight="13.8" x14ac:dyDescent="0.3"/>
  <cols>
    <col min="1" max="1" width="6.44140625" style="54" customWidth="1"/>
    <col min="2" max="2" width="11.88671875" style="54" customWidth="1"/>
    <col min="3" max="3" width="16.109375" style="54" bestFit="1" customWidth="1"/>
    <col min="4" max="4" width="10.6640625" style="54" customWidth="1"/>
    <col min="5" max="5" width="11.44140625" style="54" customWidth="1"/>
    <col min="6" max="6" width="6.44140625" style="54" bestFit="1" customWidth="1"/>
    <col min="7" max="7" width="7.109375" style="54" customWidth="1"/>
    <col min="8" max="8" width="11.33203125" style="54" customWidth="1"/>
    <col min="9" max="9" width="8.6640625" style="54" customWidth="1"/>
    <col min="10" max="10" width="13.44140625" style="55" customWidth="1"/>
    <col min="11" max="16384" width="9.109375" style="54"/>
  </cols>
  <sheetData>
    <row r="1" spans="1:12" ht="12.75" customHeight="1" x14ac:dyDescent="0.3">
      <c r="A1" s="180" t="s">
        <v>201</v>
      </c>
      <c r="B1" s="180"/>
      <c r="C1" s="180"/>
      <c r="D1" s="180"/>
      <c r="E1" s="180"/>
      <c r="F1" s="180"/>
      <c r="G1" s="180"/>
      <c r="H1" s="180"/>
      <c r="I1" s="180"/>
      <c r="J1" s="180"/>
      <c r="K1" s="55"/>
    </row>
    <row r="2" spans="1:12" ht="12.75" customHeight="1" x14ac:dyDescent="0.3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55"/>
    </row>
    <row r="3" spans="1:12" ht="12.75" customHeight="1" x14ac:dyDescent="0.3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55"/>
    </row>
    <row r="4" spans="1:12" x14ac:dyDescent="0.3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55"/>
    </row>
    <row r="5" spans="1:12" x14ac:dyDescent="0.3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55"/>
    </row>
    <row r="6" spans="1:12" x14ac:dyDescent="0.3">
      <c r="A6" s="180"/>
      <c r="B6" s="180"/>
      <c r="C6" s="180"/>
      <c r="D6" s="180"/>
      <c r="E6" s="180"/>
      <c r="F6" s="180"/>
      <c r="G6" s="180"/>
      <c r="H6" s="180"/>
      <c r="I6" s="180"/>
      <c r="J6" s="180"/>
      <c r="K6" s="55"/>
    </row>
    <row r="7" spans="1:12" x14ac:dyDescent="0.3">
      <c r="A7" s="180"/>
      <c r="B7" s="180"/>
      <c r="C7" s="180"/>
      <c r="D7" s="180"/>
      <c r="E7" s="180"/>
      <c r="F7" s="180"/>
      <c r="G7" s="180"/>
      <c r="H7" s="180"/>
      <c r="I7" s="180"/>
      <c r="J7" s="180"/>
      <c r="K7" s="55"/>
    </row>
    <row r="8" spans="1:12" x14ac:dyDescent="0.3">
      <c r="A8" s="181"/>
      <c r="B8" s="181"/>
      <c r="C8" s="181"/>
      <c r="D8" s="181"/>
      <c r="E8" s="181"/>
      <c r="F8" s="181"/>
      <c r="G8" s="181"/>
      <c r="H8" s="181"/>
      <c r="I8" s="181"/>
      <c r="J8" s="181"/>
    </row>
    <row r="9" spans="1:12" ht="16.5" customHeight="1" x14ac:dyDescent="0.3"/>
    <row r="10" spans="1:12" x14ac:dyDescent="0.3">
      <c r="H10" s="56"/>
      <c r="I10" s="56"/>
    </row>
    <row r="11" spans="1:12" ht="20.399999999999999" x14ac:dyDescent="0.35">
      <c r="A11" s="57" t="s">
        <v>65</v>
      </c>
      <c r="B11" s="58"/>
      <c r="C11" s="52">
        <v>1</v>
      </c>
      <c r="H11" s="59"/>
    </row>
    <row r="12" spans="1:12" ht="22.2" customHeight="1" x14ac:dyDescent="0.3">
      <c r="A12" s="60"/>
      <c r="G12" s="177">
        <f>+VLOOKUP($C$11,BAZA!A4:U103,2,FALSE)</f>
        <v>0</v>
      </c>
      <c r="H12" s="178"/>
      <c r="I12" s="178"/>
      <c r="J12" s="178"/>
      <c r="L12" s="61"/>
    </row>
    <row r="13" spans="1:12" ht="15" customHeight="1" x14ac:dyDescent="0.3">
      <c r="G13" s="177">
        <f>+VLOOKUP($C$11,BAZA!$A$4:$U$103,3,FALSE)</f>
        <v>0</v>
      </c>
      <c r="H13" s="177"/>
      <c r="I13" s="177"/>
      <c r="J13" s="177"/>
      <c r="L13" s="62"/>
    </row>
    <row r="14" spans="1:12" ht="15" customHeight="1" x14ac:dyDescent="0.3">
      <c r="G14" s="177">
        <f>+VLOOKUP($C$11,BAZA!$A$4:$U$103,4,FALSE)</f>
        <v>0</v>
      </c>
      <c r="H14" s="177"/>
      <c r="I14" s="177"/>
      <c r="J14" s="177"/>
      <c r="L14" s="62"/>
    </row>
    <row r="15" spans="1:12" ht="15.6" x14ac:dyDescent="0.3">
      <c r="G15" s="179" t="str">
        <f>+CONCATENATE("OIB ", +VLOOKUP($C$11,BAZA!$A$4:$U$103,5,FALSE))</f>
        <v xml:space="preserve">OIB </v>
      </c>
      <c r="H15" s="179"/>
      <c r="I15" s="179"/>
      <c r="J15" s="179"/>
      <c r="L15" s="62"/>
    </row>
    <row r="16" spans="1:12" ht="15" customHeight="1" x14ac:dyDescent="0.3">
      <c r="E16" s="63"/>
      <c r="F16" s="64"/>
      <c r="G16" s="64"/>
    </row>
    <row r="17" spans="1:10" ht="15" customHeight="1" x14ac:dyDescent="0.3">
      <c r="E17" s="63"/>
      <c r="F17" s="64"/>
      <c r="G17" s="64"/>
    </row>
    <row r="18" spans="1:10" ht="15" customHeight="1" x14ac:dyDescent="0.3">
      <c r="A18" s="65" t="s">
        <v>74</v>
      </c>
      <c r="B18" s="66"/>
      <c r="D18" s="46" t="str">
        <f>+CONCATENATE("Zagreb, ",TEXT(VLOOKUP($C$11,BAZA!$A$4:$U$103,6,FALSE),"DD.MM.YYYY.")," u ",TEXT(VLOOKUP($C$11,BAZA!$A$4:$U$103,8,FALSE),"HH:MM"))</f>
        <v>Zagreb, 00.01.1900. u 00:00</v>
      </c>
      <c r="E18" s="67"/>
      <c r="F18" s="64"/>
      <c r="G18" s="64"/>
    </row>
    <row r="19" spans="1:10" ht="15" customHeight="1" x14ac:dyDescent="0.3">
      <c r="A19" s="65" t="s">
        <v>75</v>
      </c>
      <c r="B19" s="66"/>
      <c r="D19" s="47" t="str">
        <f>+TEXT(VLOOKUP($C$11,BAZA!$A$4:$U$103,9,FALSE),"DD.MM.YYYY.")</f>
        <v>00.01.1900.</v>
      </c>
      <c r="E19" s="68"/>
    </row>
    <row r="20" spans="1:10" ht="15" customHeight="1" x14ac:dyDescent="0.3">
      <c r="A20" s="65" t="s">
        <v>202</v>
      </c>
      <c r="B20" s="66"/>
      <c r="D20" s="48" t="str">
        <f>+TEXT(VLOOKUP($C$11,BAZA!$A$4:$U$103,7,FALSE),"DD.MM.YYYY.")</f>
        <v>00.01.1900.</v>
      </c>
      <c r="E20" s="67"/>
    </row>
    <row r="21" spans="1:10" ht="15" customHeight="1" x14ac:dyDescent="0.3">
      <c r="I21" s="59"/>
      <c r="J21" s="69"/>
    </row>
    <row r="22" spans="1:10" s="72" customFormat="1" ht="15" customHeight="1" x14ac:dyDescent="0.25">
      <c r="A22" s="70" t="s">
        <v>66</v>
      </c>
      <c r="B22" s="165" t="s">
        <v>1</v>
      </c>
      <c r="C22" s="166"/>
      <c r="D22" s="166"/>
      <c r="E22" s="166"/>
      <c r="F22" s="70" t="s">
        <v>64</v>
      </c>
      <c r="G22" s="70" t="s">
        <v>2</v>
      </c>
      <c r="H22" s="70" t="s">
        <v>3</v>
      </c>
      <c r="I22" s="70" t="s">
        <v>4</v>
      </c>
      <c r="J22" s="71" t="s">
        <v>5</v>
      </c>
    </row>
    <row r="23" spans="1:10" s="75" customFormat="1" ht="12" customHeight="1" x14ac:dyDescent="0.3">
      <c r="A23" s="73">
        <v>1</v>
      </c>
      <c r="B23" s="167">
        <f>+VLOOKUP($C$11,BAZA!$A:$P,10,FALSE)</f>
        <v>0</v>
      </c>
      <c r="C23" s="168"/>
      <c r="D23" s="168"/>
      <c r="E23" s="169"/>
      <c r="F23" s="93">
        <f>+VLOOKUP($C$11,BAZA!$A:$P,11,FALSE)</f>
        <v>0</v>
      </c>
      <c r="G23" s="92">
        <f>+VLOOKUP($C$11,BAZA!$A:$P,12,FALSE)</f>
        <v>0</v>
      </c>
      <c r="H23" s="74">
        <f>+VLOOKUP($C$11,BAZA!$A:$P,13,FALSE)</f>
        <v>0</v>
      </c>
      <c r="I23" s="49">
        <f>+VLOOKUP($C$11,BAZA!$A:$P,14,FALSE)</f>
        <v>0</v>
      </c>
      <c r="J23" s="74">
        <f>+VLOOKUP($C$11,BAZA!$A:$P,15,FALSE)</f>
        <v>1</v>
      </c>
    </row>
    <row r="24" spans="1:10" ht="12" customHeight="1" x14ac:dyDescent="0.3">
      <c r="A24" s="73">
        <v>2</v>
      </c>
      <c r="B24" s="167" t="str">
        <f t="array" ref="B24">IFERROR(INDEX(BAZA!$J$4:$J$103, SMALL(IF($C$11=BAZA!$A$4:$A$103, ROW(BAZA!$A$4:$A$103)-ROW(BAZA!$A$4)+1), ROW(A2))), "")</f>
        <v/>
      </c>
      <c r="C24" s="168"/>
      <c r="D24" s="168"/>
      <c r="E24" s="169"/>
      <c r="F24" s="51" t="str">
        <f t="array" ref="F24">IFERROR(INDEX(BAZA!$K$4:$K$103, SMALL(IF($C$11=BAZA!$A$4:$A$103, ROW(BAZA!$A$4:$A$103)-ROW(BAZA!$A$4)+1), ROW(B2))), "")</f>
        <v/>
      </c>
      <c r="G24" s="51" t="str">
        <f t="array" ref="G24">IFERROR(INDEX(BAZA!$L$4:$L$103, SMALL(IF($C$11=BAZA!$A$4:$A$103, ROW(BAZA!$A$4:$A$103)-ROW(BAZA!$A$4)+1), ROW(C2))), "")</f>
        <v/>
      </c>
      <c r="H24" s="74" t="str">
        <f t="array" ref="H24">IFERROR(INDEX(BAZA!$M$4:$M$103, SMALL(IF($C$11=BAZA!$A$4:$A$103, ROW(BAZA!$A$4:$A$103)-ROW(BAZA!$A$4)+1), ROW(E2))), "")</f>
        <v/>
      </c>
      <c r="I24" s="49" t="str">
        <f t="array" ref="I24">IFERROR(INDEX(BAZA!$N$4:$N$103, SMALL(IF($C$11=BAZA!$A$4:$A$103, ROW(BAZA!$A$4:$A$103)-ROW(BAZA!$A$4)+1), ROW(E2))), "")</f>
        <v/>
      </c>
      <c r="J24" s="74" t="str">
        <f t="array" ref="J24">IFERROR(INDEX(IF(BAZA!$O$4:$O$103=0, BAZA!#REF!, BAZA!$O$4:$O$103), SMALL(IF($C$11=BAZA!$A$4:$A$103, ROW(BAZA!$A$4:$A$103)-ROW(BAZA!$A$4)+1), ROW(E2))), "")</f>
        <v/>
      </c>
    </row>
    <row r="25" spans="1:10" ht="12" customHeight="1" x14ac:dyDescent="0.3">
      <c r="A25" s="73">
        <v>3</v>
      </c>
      <c r="B25" s="167" t="str">
        <f t="array" ref="B25">IFERROR(INDEX(BAZA!$J$4:$J$103, SMALL(IF($C$11=BAZA!$A$4:$A$103, ROW(BAZA!$A$4:$A$103)-ROW(BAZA!$A$4)+1), ROW(A3))), "")</f>
        <v/>
      </c>
      <c r="C25" s="168"/>
      <c r="D25" s="168"/>
      <c r="E25" s="169"/>
      <c r="F25" s="51" t="str">
        <f t="array" ref="F25">IFERROR(INDEX(BAZA!$K$4:$K$103, SMALL(IF($C$11=BAZA!$A$4:$A$103, ROW(BAZA!$A$4:$A$103)-ROW(BAZA!$A$4)+1), ROW(B3))), "")</f>
        <v/>
      </c>
      <c r="G25" s="51" t="str">
        <f t="array" ref="G25">IFERROR(INDEX(BAZA!$L$4:$L$103, SMALL(IF($C$11=BAZA!$A$4:$A$103, ROW(BAZA!$A$4:$A$103)-ROW(BAZA!$A$4)+1), ROW(C3))), "")</f>
        <v/>
      </c>
      <c r="H25" s="74" t="str">
        <f t="array" ref="H25">IFERROR(INDEX(BAZA!$M$4:$M$103, SMALL(IF($C$11=BAZA!$A$4:$A$103, ROW(BAZA!$A$4:$A$103)-ROW(BAZA!$A$4)+1), ROW(E3))), "")</f>
        <v/>
      </c>
      <c r="I25" s="49" t="str">
        <f t="array" ref="I25">IFERROR(INDEX(BAZA!$N$4:$N$103, SMALL(IF($C$11=BAZA!$A$4:$A$103, ROW(BAZA!$A$4:$A$103)-ROW(BAZA!$A$4)+1), ROW(E3))), "")</f>
        <v/>
      </c>
      <c r="J25" s="74" t="str">
        <f t="array" ref="J25">IFERROR(INDEX(IF(BAZA!$O$4:$O$103=0, BAZA!#REF!, BAZA!$O$4:$O$103), SMALL(IF($C$11=BAZA!$A$4:$A$103, ROW(BAZA!$A$4:$A$103)-ROW(BAZA!$A$4)+1), ROW(E3))), "")</f>
        <v/>
      </c>
    </row>
    <row r="26" spans="1:10" ht="12" customHeight="1" x14ac:dyDescent="0.3">
      <c r="A26" s="73">
        <v>4</v>
      </c>
      <c r="B26" s="167" t="str">
        <f t="array" ref="B26">IFERROR(INDEX(BAZA!$J$4:$J$103, SMALL(IF($C$11=BAZA!$A$4:$A$103, ROW(BAZA!$A$4:$A$103)-ROW(BAZA!$A$4)+1), ROW(A4))), "")</f>
        <v/>
      </c>
      <c r="C26" s="168"/>
      <c r="D26" s="168"/>
      <c r="E26" s="169"/>
      <c r="F26" s="51" t="str">
        <f t="array" ref="F26">IFERROR(INDEX(BAZA!$K$4:$K$103, SMALL(IF($C$11=BAZA!$A$4:$A$103, ROW(BAZA!$A$4:$A$103)-ROW(BAZA!$A$4)+1), ROW(B4))), "")</f>
        <v/>
      </c>
      <c r="G26" s="51" t="str">
        <f t="array" ref="G26">IFERROR(INDEX(BAZA!$L$4:$L$103, SMALL(IF($C$11=BAZA!$A$4:$A$103, ROW(BAZA!$A$4:$A$103)-ROW(BAZA!$A$4)+1), ROW(C4))), "")</f>
        <v/>
      </c>
      <c r="H26" s="74" t="str">
        <f t="array" ref="H26">IFERROR(INDEX(BAZA!$M$4:$M$103, SMALL(IF($C$11=BAZA!$A$4:$A$103, ROW(BAZA!$A$4:$A$103)-ROW(BAZA!$A$4)+1), ROW(E4))), "")</f>
        <v/>
      </c>
      <c r="I26" s="49" t="str">
        <f t="array" ref="I26">IFERROR(INDEX(BAZA!$N$4:$N$103, SMALL(IF($C$11=BAZA!$A$4:$A$103, ROW(BAZA!$A$4:$A$103)-ROW(BAZA!$A$4)+1), ROW(E4))), "")</f>
        <v/>
      </c>
      <c r="J26" s="74" t="str">
        <f t="array" ref="J26">IFERROR(INDEX(IF(BAZA!$O$4:$O$103=0, BAZA!#REF!, BAZA!$O$4:$O$103), SMALL(IF($C$11=BAZA!$A$4:$A$103, ROW(BAZA!$A$4:$A$103)-ROW(BAZA!$A$4)+1), ROW(E4))), "")</f>
        <v/>
      </c>
    </row>
    <row r="27" spans="1:10" ht="12" customHeight="1" x14ac:dyDescent="0.3">
      <c r="A27" s="73">
        <v>5</v>
      </c>
      <c r="B27" s="167" t="str">
        <f t="array" ref="B27">IFERROR(INDEX(BAZA!$J$4:$J$103, SMALL(IF($C$11=BAZA!$A$4:$A$103, ROW(BAZA!$A$4:$A$103)-ROW(BAZA!$A$4)+1), ROW(A5))), "")</f>
        <v/>
      </c>
      <c r="C27" s="168"/>
      <c r="D27" s="168"/>
      <c r="E27" s="169"/>
      <c r="F27" s="51" t="str">
        <f t="array" ref="F27">IFERROR(INDEX(BAZA!$K$4:$K$103, SMALL(IF($C$11=BAZA!$A$4:$A$103, ROW(BAZA!$A$4:$A$103)-ROW(BAZA!$A$4)+1), ROW(B5))), "")</f>
        <v/>
      </c>
      <c r="G27" s="51" t="str">
        <f t="array" ref="G27">IFERROR(INDEX(BAZA!$L$4:$L$103, SMALL(IF($C$11=BAZA!$A$4:$A$103, ROW(BAZA!$A$4:$A$103)-ROW(BAZA!$A$4)+1), ROW(C5))), "")</f>
        <v/>
      </c>
      <c r="H27" s="74" t="str">
        <f t="array" ref="H27">IFERROR(INDEX(BAZA!$M$4:$M$103, SMALL(IF($C$11=BAZA!$A$4:$A$103, ROW(BAZA!$A$4:$A$103)-ROW(BAZA!$A$4)+1), ROW(E5))), "")</f>
        <v/>
      </c>
      <c r="I27" s="49" t="str">
        <f t="array" ref="I27">IFERROR(INDEX(BAZA!$N$4:$N$103, SMALL(IF($C$11=BAZA!$A$4:$A$103, ROW(BAZA!$A$4:$A$103)-ROW(BAZA!$A$4)+1), ROW(E5))), "")</f>
        <v/>
      </c>
      <c r="J27" s="74" t="str">
        <f t="array" ref="J27">IFERROR(INDEX(IF(BAZA!$O$4:$O$103=0, BAZA!#REF!, BAZA!$O$4:$O$103), SMALL(IF($C$11=BAZA!$A$4:$A$103, ROW(BAZA!$A$4:$A$103)-ROW(BAZA!$A$4)+1), ROW(E5))), "")</f>
        <v/>
      </c>
    </row>
    <row r="28" spans="1:10" ht="12" customHeight="1" x14ac:dyDescent="0.3">
      <c r="A28" s="73">
        <v>6</v>
      </c>
      <c r="B28" s="167" t="str">
        <f t="array" ref="B28">IFERROR(INDEX(BAZA!$J$4:$J$103, SMALL(IF($C$11=BAZA!$A$4:$A$103, ROW(BAZA!$A$4:$A$103)-ROW(BAZA!$A$4)+1), ROW(A6))), "")</f>
        <v/>
      </c>
      <c r="C28" s="168"/>
      <c r="D28" s="168"/>
      <c r="E28" s="169"/>
      <c r="F28" s="51" t="str">
        <f t="array" ref="F28">IFERROR(INDEX(BAZA!$K$4:$K$103, SMALL(IF($C$11=BAZA!$A$4:$A$103, ROW(BAZA!$A$4:$A$103)-ROW(BAZA!$A$4)+1), ROW(B6))), "")</f>
        <v/>
      </c>
      <c r="G28" s="51" t="str">
        <f t="array" ref="G28">IFERROR(INDEX(BAZA!$L$4:$L$103, SMALL(IF($C$11=BAZA!$A$4:$A$103, ROW(BAZA!$A$4:$A$103)-ROW(BAZA!$A$4)+1), ROW(C6))), "")</f>
        <v/>
      </c>
      <c r="H28" s="74" t="str">
        <f t="array" ref="H28">IFERROR(INDEX(BAZA!$M$4:$M$103, SMALL(IF($C$11=BAZA!$A$4:$A$103, ROW(BAZA!$A$4:$A$103)-ROW(BAZA!$A$4)+1), ROW(E6))), "")</f>
        <v/>
      </c>
      <c r="I28" s="49" t="str">
        <f t="array" ref="I28">IFERROR(INDEX(BAZA!$N$4:$N$103, SMALL(IF($C$11=BAZA!$A$4:$A$103, ROW(BAZA!$A$4:$A$103)-ROW(BAZA!$A$4)+1), ROW(E6))), "")</f>
        <v/>
      </c>
      <c r="J28" s="74" t="str">
        <f t="array" ref="J28">IFERROR(INDEX(IF(BAZA!$O$4:$O$103=0, BAZA!#REF!, BAZA!$O$4:$O$103), SMALL(IF($C$11=BAZA!$A$4:$A$103, ROW(BAZA!$A$4:$A$103)-ROW(BAZA!$A$4)+1), ROW(E6))), "")</f>
        <v/>
      </c>
    </row>
    <row r="29" spans="1:10" ht="12" customHeight="1" x14ac:dyDescent="0.3">
      <c r="A29" s="73">
        <v>7</v>
      </c>
      <c r="B29" s="167" t="str">
        <f t="array" ref="B29">IFERROR(INDEX(BAZA!$J$4:$J$103, SMALL(IF($C$11=BAZA!$A$4:$A$103, ROW(BAZA!$A$4:$A$103)-ROW(BAZA!$A$4)+1), ROW(A7))), "")</f>
        <v/>
      </c>
      <c r="C29" s="168"/>
      <c r="D29" s="168"/>
      <c r="E29" s="169"/>
      <c r="F29" s="51" t="str">
        <f t="array" ref="F29">IFERROR(INDEX(BAZA!$K$4:$K$103, SMALL(IF($C$11=BAZA!$A$4:$A$103, ROW(BAZA!$A$4:$A$103)-ROW(BAZA!$A$4)+1), ROW(B7))), "")</f>
        <v/>
      </c>
      <c r="G29" s="51" t="str">
        <f t="array" ref="G29">IFERROR(INDEX(BAZA!$L$4:$L$103, SMALL(IF($C$11=BAZA!$A$4:$A$103, ROW(BAZA!$A$4:$A$103)-ROW(BAZA!$A$4)+1), ROW(C7))), "")</f>
        <v/>
      </c>
      <c r="H29" s="74" t="str">
        <f t="array" ref="H29">IFERROR(INDEX(BAZA!$M$4:$M$103, SMALL(IF($C$11=BAZA!$A$4:$A$103, ROW(BAZA!$A$4:$A$103)-ROW(BAZA!$A$4)+1), ROW(E7))), "")</f>
        <v/>
      </c>
      <c r="I29" s="49" t="str">
        <f t="array" ref="I29">IFERROR(INDEX(BAZA!$N$4:$N$103, SMALL(IF($C$11=BAZA!$A$4:$A$103, ROW(BAZA!$A$4:$A$103)-ROW(BAZA!$A$4)+1), ROW(E7))), "")</f>
        <v/>
      </c>
      <c r="J29" s="74" t="str">
        <f t="array" ref="J29">IFERROR(INDEX(IF(BAZA!$O$4:$O$103=0, BAZA!#REF!, BAZA!$O$4:$O$103), SMALL(IF($C$11=BAZA!$A$4:$A$103, ROW(BAZA!$A$4:$A$103)-ROW(BAZA!$A$4)+1), ROW(E7))), "")</f>
        <v/>
      </c>
    </row>
    <row r="30" spans="1:10" ht="12" customHeight="1" x14ac:dyDescent="0.3">
      <c r="A30" s="73">
        <v>8</v>
      </c>
      <c r="B30" s="167" t="str">
        <f t="array" ref="B30">IFERROR(INDEX(BAZA!$J$4:$J$103, SMALL(IF($C$11=BAZA!$A$4:$A$103, ROW(BAZA!$A$4:$A$103)-ROW(BAZA!$A$4)+1), ROW(A8))), "")</f>
        <v/>
      </c>
      <c r="C30" s="168"/>
      <c r="D30" s="168"/>
      <c r="E30" s="169"/>
      <c r="F30" s="51" t="str">
        <f t="array" ref="F30">IFERROR(INDEX(BAZA!$K$4:$K$103, SMALL(IF($C$11=BAZA!$A$4:$A$103, ROW(BAZA!$A$4:$A$103)-ROW(BAZA!$A$4)+1), ROW(B8))), "")</f>
        <v/>
      </c>
      <c r="G30" s="51" t="str">
        <f t="array" ref="G30">IFERROR(INDEX(BAZA!$L$4:$L$103, SMALL(IF($C$11=BAZA!$A$4:$A$103, ROW(BAZA!$A$4:$A$103)-ROW(BAZA!$A$4)+1), ROW(C8))), "")</f>
        <v/>
      </c>
      <c r="H30" s="74" t="str">
        <f t="array" ref="H30">IFERROR(INDEX(BAZA!$M$4:$M$103, SMALL(IF($C$11=BAZA!$A$4:$A$103, ROW(BAZA!$A$4:$A$103)-ROW(BAZA!$A$4)+1), ROW(E8))), "")</f>
        <v/>
      </c>
      <c r="I30" s="49" t="str">
        <f t="array" ref="I30">IFERROR(INDEX(BAZA!$N$4:$N$103, SMALL(IF($C$11=BAZA!$A$4:$A$103, ROW(BAZA!$A$4:$A$103)-ROW(BAZA!$A$4)+1), ROW(E8))), "")</f>
        <v/>
      </c>
      <c r="J30" s="74" t="str">
        <f t="array" ref="J30">IFERROR(INDEX(IF(BAZA!$O$4:$O$103=0, BAZA!#REF!, BAZA!$O$4:$O$103), SMALL(IF($C$11=BAZA!$A$4:$A$103, ROW(BAZA!$A$4:$A$103)-ROW(BAZA!$A$4)+1), ROW(E8))), "")</f>
        <v/>
      </c>
    </row>
    <row r="31" spans="1:10" ht="12" customHeight="1" x14ac:dyDescent="0.3">
      <c r="A31" s="73">
        <v>9</v>
      </c>
      <c r="B31" s="167" t="str">
        <f t="array" ref="B31">IFERROR(INDEX(BAZA!$J$4:$J$103, SMALL(IF($C$11=BAZA!$A$4:$A$103, ROW(BAZA!$A$4:$A$103)-ROW(BAZA!$A$4)+1), ROW(A9))), "")</f>
        <v/>
      </c>
      <c r="C31" s="168"/>
      <c r="D31" s="168"/>
      <c r="E31" s="169"/>
      <c r="F31" s="51" t="str">
        <f t="array" ref="F31">IFERROR(INDEX(BAZA!$K$4:$K$103, SMALL(IF($C$11=BAZA!$A$4:$A$103, ROW(BAZA!$A$4:$A$103)-ROW(BAZA!$A$4)+1), ROW(B9))), "")</f>
        <v/>
      </c>
      <c r="G31" s="51" t="str">
        <f t="array" ref="G31">IFERROR(INDEX(BAZA!$L$4:$L$103, SMALL(IF($C$11=BAZA!$A$4:$A$103, ROW(BAZA!$A$4:$A$103)-ROW(BAZA!$A$4)+1), ROW(C9))), "")</f>
        <v/>
      </c>
      <c r="H31" s="74" t="str">
        <f t="array" ref="H31">IFERROR(INDEX(BAZA!$M$4:$M$103, SMALL(IF($C$11=BAZA!$A$4:$A$103, ROW(BAZA!$A$4:$A$103)-ROW(BAZA!$A$4)+1), ROW(E9))), "")</f>
        <v/>
      </c>
      <c r="I31" s="49" t="str">
        <f t="array" ref="I31">IFERROR(INDEX(BAZA!$N$4:$N$103, SMALL(IF($C$11=BAZA!$A$4:$A$103, ROW(BAZA!$A$4:$A$103)-ROW(BAZA!$A$4)+1), ROW(E9))), "")</f>
        <v/>
      </c>
      <c r="J31" s="74" t="str">
        <f t="array" ref="J31">IFERROR(INDEX(IF(BAZA!$O$4:$O$103=0, BAZA!#REF!, BAZA!$O$4:$O$103), SMALL(IF($C$11=BAZA!$A$4:$A$103, ROW(BAZA!$A$4:$A$103)-ROW(BAZA!$A$4)+1), ROW(E9))), "")</f>
        <v/>
      </c>
    </row>
    <row r="32" spans="1:10" ht="12" customHeight="1" x14ac:dyDescent="0.3">
      <c r="A32" s="73">
        <v>10</v>
      </c>
      <c r="B32" s="167" t="str">
        <f t="array" ref="B32">IFERROR(INDEX(BAZA!$J$4:$J$103, SMALL(IF($C$11=BAZA!$A$4:$A$103, ROW(BAZA!$A$4:$A$103)-ROW(BAZA!$A$4)+1), ROW(A10))), "")</f>
        <v/>
      </c>
      <c r="C32" s="168"/>
      <c r="D32" s="168"/>
      <c r="E32" s="169"/>
      <c r="F32" s="51" t="str">
        <f t="array" ref="F32">IFERROR(INDEX(BAZA!$K$4:$K$103, SMALL(IF($C$11=BAZA!$A$4:$A$103, ROW(BAZA!$A$4:$A$103)-ROW(BAZA!$A$4)+1), ROW(B10))), "")</f>
        <v/>
      </c>
      <c r="G32" s="51" t="str">
        <f t="array" ref="G32">IFERROR(INDEX(BAZA!$L$4:$L$103, SMALL(IF($C$11=BAZA!$A$4:$A$103, ROW(BAZA!$A$4:$A$103)-ROW(BAZA!$A$4)+1), ROW(C10))), "")</f>
        <v/>
      </c>
      <c r="H32" s="74" t="str">
        <f t="array" ref="H32">IFERROR(INDEX(BAZA!$M$4:$M$103, SMALL(IF($C$11=BAZA!$A$4:$A$103, ROW(BAZA!$A$4:$A$103)-ROW(BAZA!$A$4)+1), ROW(E10))), "")</f>
        <v/>
      </c>
      <c r="I32" s="49" t="str">
        <f t="array" ref="I32">IFERROR(INDEX(BAZA!$N$4:$N$103, SMALL(IF($C$11=BAZA!$A$4:$A$103, ROW(BAZA!$A$4:$A$103)-ROW(BAZA!$A$4)+1), ROW(E10))), "")</f>
        <v/>
      </c>
      <c r="J32" s="74" t="str">
        <f t="array" ref="J32">IFERROR(INDEX(IF(BAZA!$O$4:$O$103=0, BAZA!#REF!, BAZA!$O$4:$O$103), SMALL(IF($C$11=BAZA!$A$4:$A$103, ROW(BAZA!$A$4:$A$103)-ROW(BAZA!$A$4)+1), ROW(E10))), "")</f>
        <v/>
      </c>
    </row>
    <row r="33" spans="1:10" x14ac:dyDescent="0.3">
      <c r="A33" s="76"/>
      <c r="B33" s="77"/>
      <c r="C33" s="77"/>
      <c r="D33" s="77"/>
      <c r="E33" s="77"/>
      <c r="F33" s="68"/>
      <c r="G33" s="76"/>
      <c r="H33" s="76"/>
      <c r="I33" s="76"/>
      <c r="J33" s="78"/>
    </row>
    <row r="34" spans="1:10" ht="15" customHeight="1" x14ac:dyDescent="0.3">
      <c r="C34" s="79"/>
      <c r="D34" s="80"/>
      <c r="E34" s="55"/>
      <c r="H34" s="175" t="s">
        <v>69</v>
      </c>
      <c r="I34" s="175"/>
      <c r="J34" s="81">
        <f>J35+J36</f>
        <v>1</v>
      </c>
    </row>
    <row r="35" spans="1:10" ht="15" customHeight="1" x14ac:dyDescent="0.3">
      <c r="H35" s="175" t="s">
        <v>78</v>
      </c>
      <c r="I35" s="175"/>
      <c r="J35" s="81">
        <f t="array" ref="J35">+SUMPRODUCT(IF(I23:I32="",,G23:G32*H23:H32*I23:I32))</f>
        <v>0</v>
      </c>
    </row>
    <row r="36" spans="1:10" ht="15" customHeight="1" x14ac:dyDescent="0.3">
      <c r="H36" s="175" t="s">
        <v>79</v>
      </c>
      <c r="I36" s="175"/>
      <c r="J36" s="81">
        <f t="array" ref="J36">SUM(IF(ISERROR(J23:J33),,J23:J33))</f>
        <v>1</v>
      </c>
    </row>
    <row r="37" spans="1:10" ht="15" customHeight="1" thickBot="1" x14ac:dyDescent="0.35">
      <c r="H37" s="174" t="s">
        <v>68</v>
      </c>
      <c r="I37" s="174"/>
      <c r="J37" s="82">
        <v>0</v>
      </c>
    </row>
    <row r="38" spans="1:10" ht="15" customHeight="1" x14ac:dyDescent="0.3">
      <c r="G38" s="83"/>
      <c r="H38" s="173" t="s">
        <v>67</v>
      </c>
      <c r="I38" s="173"/>
      <c r="J38" s="84">
        <f>J36+J37</f>
        <v>1</v>
      </c>
    </row>
    <row r="39" spans="1:10" ht="15" customHeight="1" x14ac:dyDescent="0.3">
      <c r="G39" s="83"/>
      <c r="H39" s="85"/>
      <c r="I39" s="76"/>
      <c r="J39" s="86"/>
    </row>
    <row r="40" spans="1:10" ht="15" customHeight="1" x14ac:dyDescent="0.3">
      <c r="A40" s="59" t="s">
        <v>6</v>
      </c>
      <c r="C40" s="176" t="str">
        <f>+VLOOKUP($C$11,BAZA!$A$4:$U$103,16,FALSE)</f>
        <v xml:space="preserve">Oslobođeno PDV-a temeljem članka 17. Zakona o PDV-u - reverse charge </v>
      </c>
      <c r="D40" s="176"/>
      <c r="E40" s="176"/>
      <c r="F40" s="176"/>
      <c r="G40" s="176"/>
      <c r="H40" s="176"/>
      <c r="I40" s="176"/>
      <c r="J40" s="176"/>
    </row>
    <row r="41" spans="1:10" ht="15" customHeight="1" x14ac:dyDescent="0.3">
      <c r="C41" s="176"/>
      <c r="D41" s="176"/>
      <c r="E41" s="176"/>
      <c r="F41" s="176"/>
      <c r="G41" s="176"/>
      <c r="H41" s="176"/>
      <c r="I41" s="176"/>
      <c r="J41" s="176"/>
    </row>
    <row r="42" spans="1:10" ht="15" customHeight="1" x14ac:dyDescent="0.3">
      <c r="A42" s="54" t="s">
        <v>200</v>
      </c>
      <c r="C42" s="176"/>
      <c r="D42" s="176"/>
      <c r="E42" s="176"/>
      <c r="F42" s="176"/>
      <c r="G42" s="176"/>
      <c r="H42" s="176"/>
      <c r="I42" s="176"/>
      <c r="J42" s="176"/>
    </row>
    <row r="43" spans="1:10" ht="15" customHeight="1" x14ac:dyDescent="0.3">
      <c r="C43" s="176"/>
      <c r="D43" s="176"/>
      <c r="E43" s="176"/>
      <c r="F43" s="176"/>
      <c r="G43" s="176"/>
      <c r="H43" s="176"/>
      <c r="I43" s="176"/>
      <c r="J43" s="176"/>
    </row>
    <row r="44" spans="1:10" ht="15" customHeight="1" x14ac:dyDescent="0.3">
      <c r="C44" s="176"/>
      <c r="D44" s="176"/>
      <c r="E44" s="176"/>
      <c r="F44" s="176"/>
      <c r="G44" s="176"/>
      <c r="H44" s="176"/>
      <c r="I44" s="176"/>
      <c r="J44" s="176"/>
    </row>
    <row r="45" spans="1:10" ht="15" customHeight="1" x14ac:dyDescent="0.3">
      <c r="A45" s="59"/>
      <c r="C45" s="59"/>
    </row>
    <row r="46" spans="1:10" ht="15" customHeight="1" x14ac:dyDescent="0.3">
      <c r="A46" s="54" t="s">
        <v>76</v>
      </c>
      <c r="C46" s="59">
        <f>PODACI!$B$4</f>
        <v>0</v>
      </c>
    </row>
    <row r="47" spans="1:10" ht="15" customHeight="1" x14ac:dyDescent="0.3">
      <c r="A47" s="54" t="s">
        <v>71</v>
      </c>
      <c r="C47" s="54" t="s">
        <v>196</v>
      </c>
    </row>
    <row r="48" spans="1:10" ht="15" customHeight="1" x14ac:dyDescent="0.3">
      <c r="A48" s="54" t="s">
        <v>77</v>
      </c>
      <c r="C48" s="54">
        <f>+VLOOKUP($C$11,BAZA!$A$4:$U$103,1,FALSE)</f>
        <v>1</v>
      </c>
    </row>
    <row r="49" spans="1:10" ht="15" customHeight="1" x14ac:dyDescent="0.3"/>
    <row r="50" spans="1:10" ht="15" customHeight="1" x14ac:dyDescent="0.3">
      <c r="G50" s="87"/>
      <c r="H50" s="87"/>
      <c r="I50" s="87"/>
      <c r="J50" s="87"/>
    </row>
    <row r="51" spans="1:10" ht="15" customHeight="1" x14ac:dyDescent="0.3">
      <c r="H51" s="172" t="s">
        <v>8</v>
      </c>
      <c r="I51" s="172"/>
      <c r="J51" s="172"/>
    </row>
    <row r="52" spans="1:10" ht="15" customHeight="1" x14ac:dyDescent="0.3">
      <c r="G52" s="88"/>
      <c r="H52" s="89"/>
      <c r="I52" s="89"/>
    </row>
    <row r="53" spans="1:10" ht="15" customHeight="1" x14ac:dyDescent="0.3">
      <c r="A53" s="170" t="s">
        <v>70</v>
      </c>
      <c r="B53" s="170"/>
      <c r="C53" s="170"/>
      <c r="D53" s="170"/>
      <c r="E53" s="170"/>
      <c r="F53" s="170"/>
      <c r="G53" s="170"/>
      <c r="H53" s="170"/>
      <c r="I53" s="170"/>
      <c r="J53" s="170"/>
    </row>
    <row r="54" spans="1:10" ht="15" customHeight="1" x14ac:dyDescent="0.3">
      <c r="A54" s="90"/>
      <c r="B54" s="90"/>
      <c r="C54" s="90"/>
      <c r="D54" s="90"/>
      <c r="E54" s="90"/>
      <c r="F54" s="90"/>
      <c r="G54" s="90"/>
      <c r="H54" s="90"/>
      <c r="I54" s="90"/>
      <c r="J54" s="90"/>
    </row>
    <row r="55" spans="1:10" ht="15" customHeight="1" x14ac:dyDescent="0.3">
      <c r="A55" s="90"/>
      <c r="B55" s="90"/>
      <c r="C55" s="90"/>
      <c r="D55" s="90"/>
      <c r="E55" s="90"/>
      <c r="F55" s="90"/>
      <c r="G55" s="90"/>
      <c r="H55" s="90"/>
      <c r="I55" s="90"/>
      <c r="J55" s="90"/>
    </row>
    <row r="56" spans="1:10" ht="15" customHeight="1" x14ac:dyDescent="0.3">
      <c r="A56" s="90"/>
      <c r="B56" s="90"/>
      <c r="C56" s="90"/>
      <c r="D56" s="90"/>
      <c r="E56" s="90"/>
      <c r="F56" s="90"/>
      <c r="G56" s="90"/>
      <c r="H56" s="90"/>
      <c r="I56" s="90"/>
      <c r="J56" s="90"/>
    </row>
    <row r="57" spans="1:10" ht="15" customHeight="1" x14ac:dyDescent="0.3">
      <c r="A57" s="90"/>
      <c r="B57" s="90"/>
      <c r="C57" s="90"/>
      <c r="D57" s="90"/>
      <c r="E57" s="90"/>
      <c r="F57" s="90"/>
      <c r="G57" s="90"/>
      <c r="H57" s="90"/>
      <c r="I57" s="90"/>
      <c r="J57" s="90"/>
    </row>
    <row r="58" spans="1:10" ht="15" customHeight="1" x14ac:dyDescent="0.3">
      <c r="A58" s="171"/>
      <c r="B58" s="171"/>
      <c r="C58" s="171"/>
      <c r="D58" s="171"/>
      <c r="E58" s="171"/>
      <c r="F58" s="171"/>
      <c r="G58" s="171"/>
      <c r="H58" s="171"/>
      <c r="I58" s="171"/>
      <c r="J58" s="171"/>
    </row>
    <row r="59" spans="1:10" ht="15" customHeight="1" x14ac:dyDescent="0.3">
      <c r="A59" s="91"/>
      <c r="B59" s="91"/>
      <c r="C59" s="91"/>
      <c r="D59" s="91"/>
      <c r="E59" s="91"/>
      <c r="F59" s="91"/>
      <c r="G59" s="91"/>
      <c r="H59" s="91"/>
      <c r="I59" s="91"/>
      <c r="J59" s="91"/>
    </row>
    <row r="60" spans="1:10" ht="15" customHeight="1" x14ac:dyDescent="0.3">
      <c r="A60" s="163" t="str">
        <f>+CONCATENATE(PODACI!B3,", vl. ",PODACI!B4,", ",PODACI!B5,",OIB ",PODACI!B6,"
Žiro račun IBAN ",PODACI!B7," otvoren u ",PODACI!B8,"")</f>
        <v xml:space="preserve">, vl. , ,OIB 
Žiro račun IBAN  otvoren u </v>
      </c>
      <c r="B60" s="163"/>
      <c r="C60" s="163"/>
      <c r="D60" s="163"/>
      <c r="E60" s="163"/>
      <c r="F60" s="163"/>
      <c r="G60" s="163"/>
      <c r="H60" s="163"/>
      <c r="I60" s="163"/>
      <c r="J60" s="163"/>
    </row>
    <row r="61" spans="1:10" ht="15" customHeight="1" x14ac:dyDescent="0.3">
      <c r="A61" s="164"/>
      <c r="B61" s="164"/>
      <c r="C61" s="164"/>
      <c r="D61" s="164"/>
      <c r="E61" s="164"/>
      <c r="F61" s="164"/>
      <c r="G61" s="164"/>
      <c r="H61" s="164"/>
      <c r="I61" s="164"/>
      <c r="J61" s="164"/>
    </row>
    <row r="62" spans="1:10" ht="15" customHeight="1" x14ac:dyDescent="0.3">
      <c r="A62" s="164"/>
      <c r="B62" s="164"/>
      <c r="C62" s="164"/>
      <c r="D62" s="164"/>
      <c r="E62" s="164"/>
      <c r="F62" s="164"/>
      <c r="G62" s="164"/>
      <c r="H62" s="164"/>
      <c r="I62" s="164"/>
      <c r="J62" s="164"/>
    </row>
  </sheetData>
  <mergeCells count="30">
    <mergeCell ref="C44:J44"/>
    <mergeCell ref="B30:E30"/>
    <mergeCell ref="B31:E31"/>
    <mergeCell ref="B32:E32"/>
    <mergeCell ref="B25:E25"/>
    <mergeCell ref="B26:E26"/>
    <mergeCell ref="B27:E27"/>
    <mergeCell ref="B28:E28"/>
    <mergeCell ref="B29:E29"/>
    <mergeCell ref="G12:J12"/>
    <mergeCell ref="G13:J13"/>
    <mergeCell ref="G14:J14"/>
    <mergeCell ref="G15:J15"/>
    <mergeCell ref="A1:J8"/>
    <mergeCell ref="A60:J62"/>
    <mergeCell ref="B22:E22"/>
    <mergeCell ref="B23:E23"/>
    <mergeCell ref="B24:E24"/>
    <mergeCell ref="A53:J53"/>
    <mergeCell ref="A58:J58"/>
    <mergeCell ref="H51:J51"/>
    <mergeCell ref="H38:I38"/>
    <mergeCell ref="H37:I37"/>
    <mergeCell ref="H36:I36"/>
    <mergeCell ref="H35:I35"/>
    <mergeCell ref="H34:I34"/>
    <mergeCell ref="C40:J40"/>
    <mergeCell ref="C41:J41"/>
    <mergeCell ref="C42:J42"/>
    <mergeCell ref="C43:J43"/>
  </mergeCells>
  <phoneticPr fontId="2" type="noConversion"/>
  <conditionalFormatting sqref="C40">
    <cfRule type="cellIs" dxfId="4" priority="6" operator="equal">
      <formula>0</formula>
    </cfRule>
  </conditionalFormatting>
  <conditionalFormatting sqref="C43">
    <cfRule type="cellIs" dxfId="3" priority="4" operator="equal">
      <formula>0</formula>
    </cfRule>
  </conditionalFormatting>
  <conditionalFormatting sqref="C44">
    <cfRule type="cellIs" dxfId="2" priority="3" operator="equal">
      <formula>0</formula>
    </cfRule>
  </conditionalFormatting>
  <conditionalFormatting sqref="C42">
    <cfRule type="cellIs" dxfId="1" priority="2" operator="equal">
      <formula>0</formula>
    </cfRule>
  </conditionalFormatting>
  <conditionalFormatting sqref="C41">
    <cfRule type="cellIs" dxfId="0" priority="1" operator="equal">
      <formula>0</formula>
    </cfRule>
  </conditionalFormatting>
  <printOptions horizontalCentered="1" verticalCentered="1"/>
  <pageMargins left="0.35433070866141736" right="0.35433070866141736" top="0.35433070866141736" bottom="0.35433070866141736" header="0" footer="0"/>
  <pageSetup paperSize="9" scale="90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BAZA!$A$4:$A$103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3" tint="0.59999389629810485"/>
  </sheetPr>
  <dimension ref="A1:J115"/>
  <sheetViews>
    <sheetView zoomScaleNormal="100" workbookViewId="0">
      <selection activeCell="F19" sqref="F19"/>
    </sheetView>
  </sheetViews>
  <sheetFormatPr defaultColWidth="9.109375" defaultRowHeight="13.8" x14ac:dyDescent="0.25"/>
  <cols>
    <col min="1" max="1" width="21" style="21" customWidth="1"/>
    <col min="2" max="2" width="23.109375" style="21" customWidth="1"/>
    <col min="3" max="3" width="20.5546875" style="21" customWidth="1"/>
    <col min="4" max="4" width="21.44140625" style="21" customWidth="1"/>
    <col min="5" max="5" width="16.109375" style="21" customWidth="1"/>
    <col min="6" max="6" width="19.6640625" style="21" customWidth="1"/>
    <col min="7" max="7" width="20.5546875" style="21" customWidth="1"/>
    <col min="8" max="16384" width="9.109375" style="21"/>
  </cols>
  <sheetData>
    <row r="1" spans="1:10" ht="20.399999999999999" x14ac:dyDescent="0.35">
      <c r="B1" s="182" t="s">
        <v>29</v>
      </c>
      <c r="C1" s="182"/>
      <c r="D1" s="182"/>
      <c r="E1" s="182"/>
      <c r="F1" s="182"/>
      <c r="G1" s="22" t="s">
        <v>61</v>
      </c>
    </row>
    <row r="3" spans="1:10" ht="14.4" thickBot="1" x14ac:dyDescent="0.3"/>
    <row r="4" spans="1:10" ht="16.2" thickBot="1" x14ac:dyDescent="0.35">
      <c r="A4" s="183" t="s">
        <v>28</v>
      </c>
      <c r="B4" s="184"/>
      <c r="C4" s="184"/>
      <c r="D4" s="184"/>
      <c r="E4" s="184"/>
      <c r="F4" s="184"/>
      <c r="G4" s="185"/>
    </row>
    <row r="5" spans="1:10" x14ac:dyDescent="0.25">
      <c r="A5" s="23" t="s">
        <v>53</v>
      </c>
      <c r="B5" s="186">
        <f>+PODACI!B9</f>
        <v>0</v>
      </c>
      <c r="C5" s="186"/>
      <c r="D5" s="186"/>
      <c r="E5" s="186"/>
      <c r="F5" s="186"/>
      <c r="G5" s="187"/>
    </row>
    <row r="6" spans="1:10" x14ac:dyDescent="0.25">
      <c r="A6" s="192" t="s">
        <v>49</v>
      </c>
      <c r="B6" s="193"/>
      <c r="C6" s="193"/>
      <c r="D6" s="190">
        <f>+PODACI!B4</f>
        <v>0</v>
      </c>
      <c r="E6" s="190"/>
      <c r="F6" s="190"/>
      <c r="G6" s="191"/>
    </row>
    <row r="7" spans="1:10" x14ac:dyDescent="0.25">
      <c r="A7" s="192" t="s">
        <v>73</v>
      </c>
      <c r="B7" s="193"/>
      <c r="C7" s="193"/>
      <c r="D7" s="190">
        <f>+PODACI!B5</f>
        <v>0</v>
      </c>
      <c r="E7" s="190"/>
      <c r="F7" s="190"/>
      <c r="G7" s="191"/>
    </row>
    <row r="8" spans="1:10" x14ac:dyDescent="0.25">
      <c r="A8" s="192" t="s">
        <v>50</v>
      </c>
      <c r="B8" s="193"/>
      <c r="C8" s="193"/>
      <c r="D8" s="194">
        <f>+PODACI!B6</f>
        <v>0</v>
      </c>
      <c r="E8" s="190"/>
      <c r="F8" s="190"/>
      <c r="G8" s="191"/>
    </row>
    <row r="9" spans="1:10" ht="15.6" x14ac:dyDescent="0.3">
      <c r="A9" s="195" t="s">
        <v>27</v>
      </c>
      <c r="B9" s="196"/>
      <c r="C9" s="196"/>
      <c r="D9" s="196"/>
      <c r="E9" s="196"/>
      <c r="F9" s="196"/>
      <c r="G9" s="197"/>
    </row>
    <row r="10" spans="1:10" ht="15.6" x14ac:dyDescent="0.3">
      <c r="A10" s="24" t="s">
        <v>51</v>
      </c>
      <c r="B10" s="188">
        <f>+PODACI!B3</f>
        <v>0</v>
      </c>
      <c r="C10" s="188"/>
      <c r="D10" s="188"/>
      <c r="E10" s="188"/>
      <c r="F10" s="188"/>
      <c r="G10" s="189"/>
    </row>
    <row r="11" spans="1:10" x14ac:dyDescent="0.25">
      <c r="A11" s="24" t="s">
        <v>52</v>
      </c>
      <c r="B11" s="190">
        <f>+PODACI!B5</f>
        <v>0</v>
      </c>
      <c r="C11" s="190"/>
      <c r="D11" s="190"/>
      <c r="E11" s="190"/>
      <c r="F11" s="190"/>
      <c r="G11" s="191"/>
    </row>
    <row r="12" spans="1:10" ht="62.4" x14ac:dyDescent="0.25">
      <c r="A12" s="25" t="s">
        <v>80</v>
      </c>
      <c r="B12" s="26" t="s">
        <v>26</v>
      </c>
      <c r="C12" s="27" t="s">
        <v>58</v>
      </c>
      <c r="D12" s="27" t="s">
        <v>59</v>
      </c>
      <c r="E12" s="27" t="s">
        <v>25</v>
      </c>
      <c r="F12" s="27" t="s">
        <v>24</v>
      </c>
      <c r="G12" s="28" t="s">
        <v>23</v>
      </c>
    </row>
    <row r="13" spans="1:10" ht="15.6" x14ac:dyDescent="0.3">
      <c r="A13" s="29">
        <v>1</v>
      </c>
      <c r="B13" s="30">
        <v>2</v>
      </c>
      <c r="C13" s="30">
        <v>3</v>
      </c>
      <c r="D13" s="31">
        <v>4</v>
      </c>
      <c r="E13" s="30">
        <v>5</v>
      </c>
      <c r="F13" s="30">
        <v>6</v>
      </c>
      <c r="G13" s="32" t="s">
        <v>22</v>
      </c>
    </row>
    <row r="14" spans="1:10" x14ac:dyDescent="0.25">
      <c r="A14" s="33" t="s">
        <v>9</v>
      </c>
      <c r="B14" s="34">
        <f>BAZA!T4</f>
        <v>0</v>
      </c>
      <c r="C14" s="35">
        <f>BAZA!S4</f>
        <v>0</v>
      </c>
      <c r="D14" s="50">
        <f>BAZA!A4</f>
        <v>1</v>
      </c>
      <c r="E14" s="36">
        <f>BAZA!Q4</f>
        <v>0</v>
      </c>
      <c r="F14" s="37">
        <f>BAZA!R4</f>
        <v>0</v>
      </c>
      <c r="G14" s="38">
        <f>E14+F14</f>
        <v>0</v>
      </c>
    </row>
    <row r="15" spans="1:10" x14ac:dyDescent="0.25">
      <c r="A15" s="33" t="s">
        <v>21</v>
      </c>
      <c r="B15" s="34">
        <f>BAZA!T5</f>
        <v>0</v>
      </c>
      <c r="C15" s="35">
        <f>BAZA!S5</f>
        <v>0</v>
      </c>
      <c r="D15" s="50">
        <f>BAZA!A5</f>
        <v>2</v>
      </c>
      <c r="E15" s="36">
        <f>BAZA!Q5</f>
        <v>0</v>
      </c>
      <c r="F15" s="37">
        <f>BAZA!R5</f>
        <v>0</v>
      </c>
      <c r="G15" s="38">
        <f t="shared" ref="G15:G78" si="0">E15+F15</f>
        <v>0</v>
      </c>
      <c r="I15" s="39"/>
      <c r="J15" s="39"/>
    </row>
    <row r="16" spans="1:10" x14ac:dyDescent="0.25">
      <c r="A16" s="33" t="s">
        <v>20</v>
      </c>
      <c r="B16" s="34">
        <f>BAZA!T6</f>
        <v>0</v>
      </c>
      <c r="C16" s="35">
        <f>BAZA!S6</f>
        <v>0</v>
      </c>
      <c r="D16" s="50">
        <f>BAZA!A6</f>
        <v>3</v>
      </c>
      <c r="E16" s="36">
        <f>BAZA!Q6</f>
        <v>0</v>
      </c>
      <c r="F16" s="37">
        <f>BAZA!R6</f>
        <v>0</v>
      </c>
      <c r="G16" s="38">
        <f t="shared" si="0"/>
        <v>0</v>
      </c>
      <c r="I16" s="39"/>
      <c r="J16" s="39"/>
    </row>
    <row r="17" spans="1:10" x14ac:dyDescent="0.25">
      <c r="A17" s="33" t="s">
        <v>19</v>
      </c>
      <c r="B17" s="34">
        <f>BAZA!T7</f>
        <v>0</v>
      </c>
      <c r="C17" s="35">
        <f>BAZA!S7</f>
        <v>0</v>
      </c>
      <c r="D17" s="50">
        <f>BAZA!A7</f>
        <v>4</v>
      </c>
      <c r="E17" s="36">
        <f>BAZA!Q7</f>
        <v>0</v>
      </c>
      <c r="F17" s="37">
        <f>BAZA!R7</f>
        <v>0</v>
      </c>
      <c r="G17" s="38">
        <f t="shared" si="0"/>
        <v>0</v>
      </c>
      <c r="I17" s="39"/>
      <c r="J17" s="39"/>
    </row>
    <row r="18" spans="1:10" x14ac:dyDescent="0.25">
      <c r="A18" s="33" t="s">
        <v>81</v>
      </c>
      <c r="B18" s="34">
        <f>BAZA!T8</f>
        <v>0</v>
      </c>
      <c r="C18" s="35">
        <f>BAZA!S8</f>
        <v>0</v>
      </c>
      <c r="D18" s="50">
        <f>BAZA!A8</f>
        <v>5</v>
      </c>
      <c r="E18" s="36">
        <f>BAZA!Q8</f>
        <v>0</v>
      </c>
      <c r="F18" s="37">
        <f>BAZA!R8</f>
        <v>0</v>
      </c>
      <c r="G18" s="38">
        <f t="shared" si="0"/>
        <v>0</v>
      </c>
      <c r="I18" s="39"/>
      <c r="J18" s="39"/>
    </row>
    <row r="19" spans="1:10" x14ac:dyDescent="0.25">
      <c r="A19" s="33" t="s">
        <v>82</v>
      </c>
      <c r="B19" s="34">
        <f>BAZA!T9</f>
        <v>0</v>
      </c>
      <c r="C19" s="35">
        <f>BAZA!S9</f>
        <v>0</v>
      </c>
      <c r="D19" s="50">
        <f>BAZA!A9</f>
        <v>6</v>
      </c>
      <c r="E19" s="36">
        <f>BAZA!Q9</f>
        <v>0</v>
      </c>
      <c r="F19" s="37">
        <f>BAZA!R9</f>
        <v>0</v>
      </c>
      <c r="G19" s="38">
        <f t="shared" si="0"/>
        <v>0</v>
      </c>
      <c r="I19" s="39"/>
      <c r="J19" s="39"/>
    </row>
    <row r="20" spans="1:10" x14ac:dyDescent="0.25">
      <c r="A20" s="33" t="s">
        <v>83</v>
      </c>
      <c r="B20" s="34">
        <f>BAZA!T10</f>
        <v>0</v>
      </c>
      <c r="C20" s="35">
        <f>BAZA!S10</f>
        <v>0</v>
      </c>
      <c r="D20" s="50">
        <f>BAZA!A10</f>
        <v>7</v>
      </c>
      <c r="E20" s="36">
        <f>BAZA!Q10</f>
        <v>0</v>
      </c>
      <c r="F20" s="37">
        <f>BAZA!R10</f>
        <v>0</v>
      </c>
      <c r="G20" s="38">
        <f t="shared" si="0"/>
        <v>0</v>
      </c>
    </row>
    <row r="21" spans="1:10" x14ac:dyDescent="0.25">
      <c r="A21" s="33" t="s">
        <v>84</v>
      </c>
      <c r="B21" s="34">
        <f>BAZA!T11</f>
        <v>0</v>
      </c>
      <c r="C21" s="35">
        <f>BAZA!S11</f>
        <v>0</v>
      </c>
      <c r="D21" s="50">
        <f>BAZA!A11</f>
        <v>8</v>
      </c>
      <c r="E21" s="36">
        <f>BAZA!Q11</f>
        <v>0</v>
      </c>
      <c r="F21" s="37">
        <f>BAZA!R11</f>
        <v>0</v>
      </c>
      <c r="G21" s="38">
        <f t="shared" si="0"/>
        <v>0</v>
      </c>
    </row>
    <row r="22" spans="1:10" x14ac:dyDescent="0.25">
      <c r="A22" s="33" t="s">
        <v>85</v>
      </c>
      <c r="B22" s="34">
        <f>BAZA!T12</f>
        <v>0</v>
      </c>
      <c r="C22" s="35">
        <f>BAZA!S12</f>
        <v>0</v>
      </c>
      <c r="D22" s="50">
        <f>BAZA!A12</f>
        <v>9</v>
      </c>
      <c r="E22" s="36">
        <f>BAZA!Q12</f>
        <v>0</v>
      </c>
      <c r="F22" s="37">
        <f>BAZA!R12</f>
        <v>0</v>
      </c>
      <c r="G22" s="38">
        <f t="shared" si="0"/>
        <v>0</v>
      </c>
    </row>
    <row r="23" spans="1:10" x14ac:dyDescent="0.25">
      <c r="A23" s="33" t="s">
        <v>86</v>
      </c>
      <c r="B23" s="34">
        <f>BAZA!T13</f>
        <v>0</v>
      </c>
      <c r="C23" s="35">
        <f>BAZA!S13</f>
        <v>0</v>
      </c>
      <c r="D23" s="50">
        <f>BAZA!A13</f>
        <v>10</v>
      </c>
      <c r="E23" s="36">
        <f>BAZA!Q13</f>
        <v>0</v>
      </c>
      <c r="F23" s="37">
        <f>BAZA!R13</f>
        <v>0</v>
      </c>
      <c r="G23" s="38">
        <f t="shared" si="0"/>
        <v>0</v>
      </c>
    </row>
    <row r="24" spans="1:10" x14ac:dyDescent="0.25">
      <c r="A24" s="33" t="s">
        <v>87</v>
      </c>
      <c r="B24" s="34">
        <f>BAZA!T14</f>
        <v>0</v>
      </c>
      <c r="C24" s="35">
        <f>BAZA!S14</f>
        <v>0</v>
      </c>
      <c r="D24" s="50">
        <f>BAZA!A14</f>
        <v>11</v>
      </c>
      <c r="E24" s="36">
        <f>BAZA!Q14</f>
        <v>0</v>
      </c>
      <c r="F24" s="37">
        <f>BAZA!R14</f>
        <v>0</v>
      </c>
      <c r="G24" s="38">
        <f t="shared" si="0"/>
        <v>0</v>
      </c>
    </row>
    <row r="25" spans="1:10" x14ac:dyDescent="0.25">
      <c r="A25" s="33" t="s">
        <v>88</v>
      </c>
      <c r="B25" s="34">
        <f>BAZA!T15</f>
        <v>0</v>
      </c>
      <c r="C25" s="35">
        <f>BAZA!S15</f>
        <v>0</v>
      </c>
      <c r="D25" s="50">
        <f>BAZA!A15</f>
        <v>12</v>
      </c>
      <c r="E25" s="36">
        <f>BAZA!Q15</f>
        <v>0</v>
      </c>
      <c r="F25" s="37">
        <f>BAZA!R15</f>
        <v>0</v>
      </c>
      <c r="G25" s="38">
        <f t="shared" si="0"/>
        <v>0</v>
      </c>
    </row>
    <row r="26" spans="1:10" x14ac:dyDescent="0.25">
      <c r="A26" s="33" t="s">
        <v>93</v>
      </c>
      <c r="B26" s="34">
        <f>BAZA!T16</f>
        <v>0</v>
      </c>
      <c r="C26" s="35">
        <f>BAZA!S16</f>
        <v>0</v>
      </c>
      <c r="D26" s="50">
        <f>BAZA!A16</f>
        <v>13</v>
      </c>
      <c r="E26" s="36">
        <f>BAZA!Q16</f>
        <v>0</v>
      </c>
      <c r="F26" s="37">
        <f>BAZA!R16</f>
        <v>0</v>
      </c>
      <c r="G26" s="38">
        <f t="shared" si="0"/>
        <v>0</v>
      </c>
    </row>
    <row r="27" spans="1:10" x14ac:dyDescent="0.25">
      <c r="A27" s="33" t="s">
        <v>94</v>
      </c>
      <c r="B27" s="34">
        <f>BAZA!T17</f>
        <v>0</v>
      </c>
      <c r="C27" s="35">
        <f>BAZA!S17</f>
        <v>0</v>
      </c>
      <c r="D27" s="50">
        <f>BAZA!A17</f>
        <v>14</v>
      </c>
      <c r="E27" s="36">
        <f>BAZA!Q17</f>
        <v>0</v>
      </c>
      <c r="F27" s="37">
        <f>BAZA!R17</f>
        <v>0</v>
      </c>
      <c r="G27" s="38">
        <f t="shared" si="0"/>
        <v>0</v>
      </c>
    </row>
    <row r="28" spans="1:10" x14ac:dyDescent="0.25">
      <c r="A28" s="33" t="s">
        <v>95</v>
      </c>
      <c r="B28" s="34">
        <f>BAZA!T18</f>
        <v>0</v>
      </c>
      <c r="C28" s="35">
        <f>BAZA!S18</f>
        <v>0</v>
      </c>
      <c r="D28" s="50">
        <f>BAZA!A18</f>
        <v>15</v>
      </c>
      <c r="E28" s="36">
        <f>BAZA!Q18</f>
        <v>0</v>
      </c>
      <c r="F28" s="37">
        <f>BAZA!R18</f>
        <v>0</v>
      </c>
      <c r="G28" s="38">
        <f t="shared" si="0"/>
        <v>0</v>
      </c>
    </row>
    <row r="29" spans="1:10" x14ac:dyDescent="0.25">
      <c r="A29" s="33" t="s">
        <v>92</v>
      </c>
      <c r="B29" s="34">
        <f>BAZA!T19</f>
        <v>0</v>
      </c>
      <c r="C29" s="35">
        <f>BAZA!S19</f>
        <v>0</v>
      </c>
      <c r="D29" s="50">
        <f>BAZA!A19</f>
        <v>16</v>
      </c>
      <c r="E29" s="36">
        <f>BAZA!Q19</f>
        <v>0</v>
      </c>
      <c r="F29" s="37">
        <f>BAZA!R19</f>
        <v>0</v>
      </c>
      <c r="G29" s="38">
        <f t="shared" si="0"/>
        <v>0</v>
      </c>
    </row>
    <row r="30" spans="1:10" x14ac:dyDescent="0.25">
      <c r="A30" s="33" t="s">
        <v>96</v>
      </c>
      <c r="B30" s="34">
        <f>BAZA!T20</f>
        <v>0</v>
      </c>
      <c r="C30" s="35">
        <f>BAZA!S20</f>
        <v>0</v>
      </c>
      <c r="D30" s="50">
        <f>BAZA!A20</f>
        <v>17</v>
      </c>
      <c r="E30" s="36">
        <f>BAZA!Q20</f>
        <v>0</v>
      </c>
      <c r="F30" s="37">
        <f>BAZA!R20</f>
        <v>0</v>
      </c>
      <c r="G30" s="38">
        <f t="shared" si="0"/>
        <v>0</v>
      </c>
    </row>
    <row r="31" spans="1:10" x14ac:dyDescent="0.25">
      <c r="A31" s="33" t="s">
        <v>97</v>
      </c>
      <c r="B31" s="34">
        <f>BAZA!T21</f>
        <v>0</v>
      </c>
      <c r="C31" s="35">
        <f>BAZA!S21</f>
        <v>0</v>
      </c>
      <c r="D31" s="50">
        <f>BAZA!A21</f>
        <v>18</v>
      </c>
      <c r="E31" s="36">
        <f>BAZA!Q21</f>
        <v>0</v>
      </c>
      <c r="F31" s="37">
        <f>BAZA!R21</f>
        <v>0</v>
      </c>
      <c r="G31" s="38">
        <f t="shared" si="0"/>
        <v>0</v>
      </c>
    </row>
    <row r="32" spans="1:10" x14ac:dyDescent="0.25">
      <c r="A32" s="33" t="s">
        <v>91</v>
      </c>
      <c r="B32" s="34">
        <f>BAZA!T22</f>
        <v>0</v>
      </c>
      <c r="C32" s="35">
        <f>BAZA!S22</f>
        <v>0</v>
      </c>
      <c r="D32" s="50">
        <f>BAZA!A22</f>
        <v>19</v>
      </c>
      <c r="E32" s="36">
        <f>BAZA!Q22</f>
        <v>0</v>
      </c>
      <c r="F32" s="37">
        <f>BAZA!R22</f>
        <v>0</v>
      </c>
      <c r="G32" s="38">
        <f t="shared" si="0"/>
        <v>0</v>
      </c>
    </row>
    <row r="33" spans="1:7" x14ac:dyDescent="0.25">
      <c r="A33" s="33" t="s">
        <v>98</v>
      </c>
      <c r="B33" s="34">
        <f>BAZA!T23</f>
        <v>0</v>
      </c>
      <c r="C33" s="35">
        <f>BAZA!S23</f>
        <v>0</v>
      </c>
      <c r="D33" s="50">
        <f>BAZA!A23</f>
        <v>20</v>
      </c>
      <c r="E33" s="36">
        <f>BAZA!Q23</f>
        <v>0</v>
      </c>
      <c r="F33" s="37">
        <f>BAZA!R23</f>
        <v>0</v>
      </c>
      <c r="G33" s="38">
        <f t="shared" si="0"/>
        <v>0</v>
      </c>
    </row>
    <row r="34" spans="1:7" x14ac:dyDescent="0.25">
      <c r="A34" s="33" t="s">
        <v>99</v>
      </c>
      <c r="B34" s="34">
        <f>BAZA!T24</f>
        <v>0</v>
      </c>
      <c r="C34" s="35">
        <f>BAZA!S24</f>
        <v>0</v>
      </c>
      <c r="D34" s="50">
        <f>BAZA!A24</f>
        <v>21</v>
      </c>
      <c r="E34" s="36">
        <f>BAZA!Q24</f>
        <v>0</v>
      </c>
      <c r="F34" s="37">
        <f>BAZA!R24</f>
        <v>0</v>
      </c>
      <c r="G34" s="38">
        <f t="shared" si="0"/>
        <v>0</v>
      </c>
    </row>
    <row r="35" spans="1:7" x14ac:dyDescent="0.25">
      <c r="A35" s="33" t="s">
        <v>100</v>
      </c>
      <c r="B35" s="34">
        <f>BAZA!T25</f>
        <v>0</v>
      </c>
      <c r="C35" s="35">
        <f>BAZA!S25</f>
        <v>0</v>
      </c>
      <c r="D35" s="50">
        <f>BAZA!A25</f>
        <v>22</v>
      </c>
      <c r="E35" s="36">
        <f>BAZA!Q25</f>
        <v>0</v>
      </c>
      <c r="F35" s="37">
        <f>BAZA!R25</f>
        <v>0</v>
      </c>
      <c r="G35" s="38">
        <f t="shared" si="0"/>
        <v>0</v>
      </c>
    </row>
    <row r="36" spans="1:7" x14ac:dyDescent="0.25">
      <c r="A36" s="33" t="s">
        <v>101</v>
      </c>
      <c r="B36" s="34">
        <f>BAZA!T26</f>
        <v>0</v>
      </c>
      <c r="C36" s="35">
        <f>BAZA!S26</f>
        <v>0</v>
      </c>
      <c r="D36" s="50">
        <f>BAZA!A26</f>
        <v>23</v>
      </c>
      <c r="E36" s="36">
        <f>BAZA!Q26</f>
        <v>0</v>
      </c>
      <c r="F36" s="37">
        <f>BAZA!R26</f>
        <v>0</v>
      </c>
      <c r="G36" s="38">
        <f t="shared" si="0"/>
        <v>0</v>
      </c>
    </row>
    <row r="37" spans="1:7" x14ac:dyDescent="0.25">
      <c r="A37" s="33" t="s">
        <v>102</v>
      </c>
      <c r="B37" s="34">
        <f>BAZA!T27</f>
        <v>0</v>
      </c>
      <c r="C37" s="35">
        <f>BAZA!S27</f>
        <v>0</v>
      </c>
      <c r="D37" s="50">
        <f>BAZA!A27</f>
        <v>24</v>
      </c>
      <c r="E37" s="36">
        <f>BAZA!Q27</f>
        <v>0</v>
      </c>
      <c r="F37" s="37">
        <f>BAZA!R27</f>
        <v>0</v>
      </c>
      <c r="G37" s="38">
        <f t="shared" si="0"/>
        <v>0</v>
      </c>
    </row>
    <row r="38" spans="1:7" x14ac:dyDescent="0.25">
      <c r="A38" s="33" t="s">
        <v>103</v>
      </c>
      <c r="B38" s="34">
        <f>BAZA!T28</f>
        <v>0</v>
      </c>
      <c r="C38" s="35">
        <f>BAZA!S28</f>
        <v>0</v>
      </c>
      <c r="D38" s="50">
        <f>BAZA!A28</f>
        <v>25</v>
      </c>
      <c r="E38" s="36">
        <f>BAZA!Q28</f>
        <v>0</v>
      </c>
      <c r="F38" s="37">
        <f>BAZA!R28</f>
        <v>0</v>
      </c>
      <c r="G38" s="38">
        <f t="shared" si="0"/>
        <v>0</v>
      </c>
    </row>
    <row r="39" spans="1:7" x14ac:dyDescent="0.25">
      <c r="A39" s="33" t="s">
        <v>104</v>
      </c>
      <c r="B39" s="34">
        <f>BAZA!T29</f>
        <v>0</v>
      </c>
      <c r="C39" s="35">
        <f>BAZA!S29</f>
        <v>0</v>
      </c>
      <c r="D39" s="50">
        <f>BAZA!A29</f>
        <v>26</v>
      </c>
      <c r="E39" s="36">
        <f>BAZA!Q29</f>
        <v>0</v>
      </c>
      <c r="F39" s="37">
        <f>BAZA!R29</f>
        <v>0</v>
      </c>
      <c r="G39" s="38">
        <f t="shared" si="0"/>
        <v>0</v>
      </c>
    </row>
    <row r="40" spans="1:7" x14ac:dyDescent="0.25">
      <c r="A40" s="33" t="s">
        <v>105</v>
      </c>
      <c r="B40" s="34">
        <f>BAZA!T30</f>
        <v>0</v>
      </c>
      <c r="C40" s="35">
        <f>BAZA!S30</f>
        <v>0</v>
      </c>
      <c r="D40" s="50">
        <f>BAZA!A30</f>
        <v>27</v>
      </c>
      <c r="E40" s="36">
        <f>BAZA!Q30</f>
        <v>0</v>
      </c>
      <c r="F40" s="37">
        <f>BAZA!R30</f>
        <v>0</v>
      </c>
      <c r="G40" s="38">
        <f t="shared" si="0"/>
        <v>0</v>
      </c>
    </row>
    <row r="41" spans="1:7" x14ac:dyDescent="0.25">
      <c r="A41" s="33" t="s">
        <v>106</v>
      </c>
      <c r="B41" s="34">
        <f>BAZA!T31</f>
        <v>0</v>
      </c>
      <c r="C41" s="35">
        <f>BAZA!S31</f>
        <v>0</v>
      </c>
      <c r="D41" s="50">
        <f>BAZA!A31</f>
        <v>28</v>
      </c>
      <c r="E41" s="36">
        <f>BAZA!Q31</f>
        <v>0</v>
      </c>
      <c r="F41" s="37">
        <f>BAZA!R31</f>
        <v>0</v>
      </c>
      <c r="G41" s="38">
        <f t="shared" si="0"/>
        <v>0</v>
      </c>
    </row>
    <row r="42" spans="1:7" x14ac:dyDescent="0.25">
      <c r="A42" s="33" t="s">
        <v>107</v>
      </c>
      <c r="B42" s="34">
        <f>BAZA!T32</f>
        <v>0</v>
      </c>
      <c r="C42" s="35">
        <f>BAZA!S32</f>
        <v>0</v>
      </c>
      <c r="D42" s="50">
        <f>BAZA!A32</f>
        <v>29</v>
      </c>
      <c r="E42" s="36">
        <f>BAZA!Q32</f>
        <v>0</v>
      </c>
      <c r="F42" s="37">
        <f>BAZA!R32</f>
        <v>0</v>
      </c>
      <c r="G42" s="38">
        <f t="shared" si="0"/>
        <v>0</v>
      </c>
    </row>
    <row r="43" spans="1:7" x14ac:dyDescent="0.25">
      <c r="A43" s="33" t="s">
        <v>108</v>
      </c>
      <c r="B43" s="34">
        <f>BAZA!T33</f>
        <v>0</v>
      </c>
      <c r="C43" s="35">
        <f>BAZA!S33</f>
        <v>0</v>
      </c>
      <c r="D43" s="50">
        <f>BAZA!A33</f>
        <v>30</v>
      </c>
      <c r="E43" s="36">
        <f>BAZA!Q33</f>
        <v>0</v>
      </c>
      <c r="F43" s="37">
        <f>BAZA!R33</f>
        <v>0</v>
      </c>
      <c r="G43" s="38">
        <f t="shared" si="0"/>
        <v>0</v>
      </c>
    </row>
    <row r="44" spans="1:7" x14ac:dyDescent="0.25">
      <c r="A44" s="33" t="s">
        <v>109</v>
      </c>
      <c r="B44" s="34">
        <f>BAZA!T34</f>
        <v>0</v>
      </c>
      <c r="C44" s="35">
        <f>BAZA!S34</f>
        <v>0</v>
      </c>
      <c r="D44" s="50">
        <f>BAZA!A34</f>
        <v>31</v>
      </c>
      <c r="E44" s="36">
        <f>BAZA!Q34</f>
        <v>0</v>
      </c>
      <c r="F44" s="37">
        <f>BAZA!R34</f>
        <v>0</v>
      </c>
      <c r="G44" s="38">
        <f t="shared" si="0"/>
        <v>0</v>
      </c>
    </row>
    <row r="45" spans="1:7" x14ac:dyDescent="0.25">
      <c r="A45" s="33" t="s">
        <v>110</v>
      </c>
      <c r="B45" s="34">
        <f>BAZA!T35</f>
        <v>0</v>
      </c>
      <c r="C45" s="35">
        <f>BAZA!S35</f>
        <v>0</v>
      </c>
      <c r="D45" s="50">
        <f>BAZA!A35</f>
        <v>32</v>
      </c>
      <c r="E45" s="36">
        <f>BAZA!Q35</f>
        <v>0</v>
      </c>
      <c r="F45" s="37">
        <f>BAZA!R35</f>
        <v>0</v>
      </c>
      <c r="G45" s="38">
        <f t="shared" si="0"/>
        <v>0</v>
      </c>
    </row>
    <row r="46" spans="1:7" x14ac:dyDescent="0.25">
      <c r="A46" s="33" t="s">
        <v>111</v>
      </c>
      <c r="B46" s="34">
        <f>BAZA!T36</f>
        <v>0</v>
      </c>
      <c r="C46" s="35">
        <f>BAZA!S36</f>
        <v>0</v>
      </c>
      <c r="D46" s="50">
        <f>BAZA!A36</f>
        <v>33</v>
      </c>
      <c r="E46" s="36">
        <f>BAZA!Q36</f>
        <v>0</v>
      </c>
      <c r="F46" s="37">
        <f>BAZA!R36</f>
        <v>0</v>
      </c>
      <c r="G46" s="38">
        <f t="shared" si="0"/>
        <v>0</v>
      </c>
    </row>
    <row r="47" spans="1:7" x14ac:dyDescent="0.25">
      <c r="A47" s="33" t="s">
        <v>112</v>
      </c>
      <c r="B47" s="34">
        <f>BAZA!T37</f>
        <v>0</v>
      </c>
      <c r="C47" s="35">
        <f>BAZA!S37</f>
        <v>0</v>
      </c>
      <c r="D47" s="50">
        <f>BAZA!A37</f>
        <v>34</v>
      </c>
      <c r="E47" s="36">
        <f>BAZA!Q37</f>
        <v>0</v>
      </c>
      <c r="F47" s="37">
        <f>BAZA!R37</f>
        <v>0</v>
      </c>
      <c r="G47" s="38">
        <f t="shared" si="0"/>
        <v>0</v>
      </c>
    </row>
    <row r="48" spans="1:7" x14ac:dyDescent="0.25">
      <c r="A48" s="33" t="s">
        <v>113</v>
      </c>
      <c r="B48" s="34">
        <f>BAZA!T38</f>
        <v>0</v>
      </c>
      <c r="C48" s="35">
        <f>BAZA!S38</f>
        <v>0</v>
      </c>
      <c r="D48" s="50">
        <f>BAZA!A38</f>
        <v>35</v>
      </c>
      <c r="E48" s="36">
        <f>BAZA!Q38</f>
        <v>0</v>
      </c>
      <c r="F48" s="37">
        <f>BAZA!R38</f>
        <v>0</v>
      </c>
      <c r="G48" s="38">
        <f t="shared" si="0"/>
        <v>0</v>
      </c>
    </row>
    <row r="49" spans="1:7" x14ac:dyDescent="0.25">
      <c r="A49" s="33" t="s">
        <v>114</v>
      </c>
      <c r="B49" s="34">
        <f>BAZA!T39</f>
        <v>0</v>
      </c>
      <c r="C49" s="35">
        <f>BAZA!S39</f>
        <v>0</v>
      </c>
      <c r="D49" s="50">
        <f>BAZA!A39</f>
        <v>36</v>
      </c>
      <c r="E49" s="36">
        <f>BAZA!Q39</f>
        <v>0</v>
      </c>
      <c r="F49" s="37">
        <f>BAZA!R39</f>
        <v>0</v>
      </c>
      <c r="G49" s="38">
        <f t="shared" si="0"/>
        <v>0</v>
      </c>
    </row>
    <row r="50" spans="1:7" x14ac:dyDescent="0.25">
      <c r="A50" s="33" t="s">
        <v>115</v>
      </c>
      <c r="B50" s="34">
        <f>BAZA!T40</f>
        <v>0</v>
      </c>
      <c r="C50" s="35">
        <f>BAZA!S40</f>
        <v>0</v>
      </c>
      <c r="D50" s="50">
        <f>BAZA!A40</f>
        <v>37</v>
      </c>
      <c r="E50" s="36">
        <f>BAZA!Q40</f>
        <v>0</v>
      </c>
      <c r="F50" s="37">
        <f>BAZA!R40</f>
        <v>0</v>
      </c>
      <c r="G50" s="38">
        <f t="shared" si="0"/>
        <v>0</v>
      </c>
    </row>
    <row r="51" spans="1:7" x14ac:dyDescent="0.25">
      <c r="A51" s="33" t="s">
        <v>116</v>
      </c>
      <c r="B51" s="34">
        <f>BAZA!T41</f>
        <v>0</v>
      </c>
      <c r="C51" s="35">
        <f>BAZA!S41</f>
        <v>0</v>
      </c>
      <c r="D51" s="50">
        <f>BAZA!A41</f>
        <v>38</v>
      </c>
      <c r="E51" s="36">
        <f>BAZA!Q41</f>
        <v>0</v>
      </c>
      <c r="F51" s="37">
        <f>BAZA!R41</f>
        <v>0</v>
      </c>
      <c r="G51" s="38">
        <f t="shared" si="0"/>
        <v>0</v>
      </c>
    </row>
    <row r="52" spans="1:7" x14ac:dyDescent="0.25">
      <c r="A52" s="33" t="s">
        <v>117</v>
      </c>
      <c r="B52" s="34">
        <f>BAZA!T42</f>
        <v>0</v>
      </c>
      <c r="C52" s="35">
        <f>BAZA!S42</f>
        <v>0</v>
      </c>
      <c r="D52" s="50">
        <f>BAZA!A42</f>
        <v>39</v>
      </c>
      <c r="E52" s="36">
        <f>BAZA!Q42</f>
        <v>0</v>
      </c>
      <c r="F52" s="37">
        <f>BAZA!R42</f>
        <v>0</v>
      </c>
      <c r="G52" s="38">
        <f t="shared" si="0"/>
        <v>0</v>
      </c>
    </row>
    <row r="53" spans="1:7" x14ac:dyDescent="0.25">
      <c r="A53" s="33" t="s">
        <v>118</v>
      </c>
      <c r="B53" s="34">
        <f>BAZA!T43</f>
        <v>0</v>
      </c>
      <c r="C53" s="35">
        <f>BAZA!S43</f>
        <v>0</v>
      </c>
      <c r="D53" s="50">
        <f>BAZA!A43</f>
        <v>40</v>
      </c>
      <c r="E53" s="36">
        <f>BAZA!Q43</f>
        <v>0</v>
      </c>
      <c r="F53" s="37">
        <f>BAZA!R43</f>
        <v>0</v>
      </c>
      <c r="G53" s="38">
        <f t="shared" si="0"/>
        <v>0</v>
      </c>
    </row>
    <row r="54" spans="1:7" x14ac:dyDescent="0.25">
      <c r="A54" s="33" t="s">
        <v>119</v>
      </c>
      <c r="B54" s="34">
        <f>BAZA!T44</f>
        <v>0</v>
      </c>
      <c r="C54" s="35">
        <f>BAZA!S44</f>
        <v>0</v>
      </c>
      <c r="D54" s="50">
        <f>BAZA!A44</f>
        <v>41</v>
      </c>
      <c r="E54" s="36">
        <f>BAZA!Q44</f>
        <v>0</v>
      </c>
      <c r="F54" s="37">
        <f>BAZA!R44</f>
        <v>0</v>
      </c>
      <c r="G54" s="38">
        <f t="shared" si="0"/>
        <v>0</v>
      </c>
    </row>
    <row r="55" spans="1:7" x14ac:dyDescent="0.25">
      <c r="A55" s="33" t="s">
        <v>120</v>
      </c>
      <c r="B55" s="34">
        <f>BAZA!T45</f>
        <v>0</v>
      </c>
      <c r="C55" s="35">
        <f>BAZA!S45</f>
        <v>0</v>
      </c>
      <c r="D55" s="50">
        <f>BAZA!A45</f>
        <v>42</v>
      </c>
      <c r="E55" s="36">
        <f>BAZA!Q45</f>
        <v>0</v>
      </c>
      <c r="F55" s="37">
        <f>BAZA!R45</f>
        <v>0</v>
      </c>
      <c r="G55" s="38">
        <f t="shared" si="0"/>
        <v>0</v>
      </c>
    </row>
    <row r="56" spans="1:7" x14ac:dyDescent="0.25">
      <c r="A56" s="33" t="s">
        <v>121</v>
      </c>
      <c r="B56" s="34">
        <f>BAZA!T46</f>
        <v>0</v>
      </c>
      <c r="C56" s="35">
        <f>BAZA!S46</f>
        <v>0</v>
      </c>
      <c r="D56" s="50">
        <f>BAZA!A46</f>
        <v>43</v>
      </c>
      <c r="E56" s="36">
        <f>BAZA!Q46</f>
        <v>0</v>
      </c>
      <c r="F56" s="37">
        <f>BAZA!R46</f>
        <v>0</v>
      </c>
      <c r="G56" s="38">
        <f t="shared" si="0"/>
        <v>0</v>
      </c>
    </row>
    <row r="57" spans="1:7" x14ac:dyDescent="0.25">
      <c r="A57" s="33" t="s">
        <v>122</v>
      </c>
      <c r="B57" s="34">
        <f>BAZA!T47</f>
        <v>0</v>
      </c>
      <c r="C57" s="35">
        <f>BAZA!S47</f>
        <v>0</v>
      </c>
      <c r="D57" s="50">
        <f>BAZA!A47</f>
        <v>44</v>
      </c>
      <c r="E57" s="36">
        <f>BAZA!Q47</f>
        <v>0</v>
      </c>
      <c r="F57" s="37">
        <f>BAZA!R47</f>
        <v>0</v>
      </c>
      <c r="G57" s="38">
        <f t="shared" si="0"/>
        <v>0</v>
      </c>
    </row>
    <row r="58" spans="1:7" x14ac:dyDescent="0.25">
      <c r="A58" s="33" t="s">
        <v>123</v>
      </c>
      <c r="B58" s="34">
        <f>BAZA!T48</f>
        <v>0</v>
      </c>
      <c r="C58" s="35">
        <f>BAZA!S48</f>
        <v>0</v>
      </c>
      <c r="D58" s="50">
        <f>BAZA!A48</f>
        <v>45</v>
      </c>
      <c r="E58" s="36">
        <f>BAZA!Q48</f>
        <v>0</v>
      </c>
      <c r="F58" s="37">
        <f>BAZA!R48</f>
        <v>0</v>
      </c>
      <c r="G58" s="38">
        <f t="shared" si="0"/>
        <v>0</v>
      </c>
    </row>
    <row r="59" spans="1:7" x14ac:dyDescent="0.25">
      <c r="A59" s="33" t="s">
        <v>124</v>
      </c>
      <c r="B59" s="34">
        <f>BAZA!T49</f>
        <v>0</v>
      </c>
      <c r="C59" s="35">
        <f>BAZA!S49</f>
        <v>0</v>
      </c>
      <c r="D59" s="50">
        <f>BAZA!A49</f>
        <v>46</v>
      </c>
      <c r="E59" s="36">
        <f>BAZA!Q49</f>
        <v>0</v>
      </c>
      <c r="F59" s="37">
        <f>BAZA!R49</f>
        <v>0</v>
      </c>
      <c r="G59" s="38">
        <f t="shared" si="0"/>
        <v>0</v>
      </c>
    </row>
    <row r="60" spans="1:7" x14ac:dyDescent="0.25">
      <c r="A60" s="33" t="s">
        <v>125</v>
      </c>
      <c r="B60" s="34">
        <f>BAZA!T50</f>
        <v>0</v>
      </c>
      <c r="C60" s="35">
        <f>BAZA!S50</f>
        <v>0</v>
      </c>
      <c r="D60" s="50">
        <f>BAZA!A50</f>
        <v>47</v>
      </c>
      <c r="E60" s="36">
        <f>BAZA!Q50</f>
        <v>0</v>
      </c>
      <c r="F60" s="37">
        <f>BAZA!R50</f>
        <v>0</v>
      </c>
      <c r="G60" s="38">
        <f t="shared" si="0"/>
        <v>0</v>
      </c>
    </row>
    <row r="61" spans="1:7" x14ac:dyDescent="0.25">
      <c r="A61" s="33" t="s">
        <v>126</v>
      </c>
      <c r="B61" s="34">
        <f>BAZA!T51</f>
        <v>0</v>
      </c>
      <c r="C61" s="35">
        <f>BAZA!S51</f>
        <v>0</v>
      </c>
      <c r="D61" s="50">
        <f>BAZA!A51</f>
        <v>48</v>
      </c>
      <c r="E61" s="36">
        <f>BAZA!Q51</f>
        <v>0</v>
      </c>
      <c r="F61" s="37">
        <f>BAZA!R51</f>
        <v>0</v>
      </c>
      <c r="G61" s="38">
        <f t="shared" si="0"/>
        <v>0</v>
      </c>
    </row>
    <row r="62" spans="1:7" x14ac:dyDescent="0.25">
      <c r="A62" s="33" t="s">
        <v>127</v>
      </c>
      <c r="B62" s="34">
        <f>BAZA!T52</f>
        <v>0</v>
      </c>
      <c r="C62" s="35">
        <f>BAZA!S52</f>
        <v>0</v>
      </c>
      <c r="D62" s="50">
        <f>BAZA!A52</f>
        <v>49</v>
      </c>
      <c r="E62" s="36">
        <f>BAZA!Q52</f>
        <v>0</v>
      </c>
      <c r="F62" s="37">
        <f>BAZA!R52</f>
        <v>0</v>
      </c>
      <c r="G62" s="38">
        <f t="shared" si="0"/>
        <v>0</v>
      </c>
    </row>
    <row r="63" spans="1:7" x14ac:dyDescent="0.25">
      <c r="A63" s="33" t="s">
        <v>128</v>
      </c>
      <c r="B63" s="34">
        <f>BAZA!T53</f>
        <v>0</v>
      </c>
      <c r="C63" s="35">
        <f>BAZA!S53</f>
        <v>0</v>
      </c>
      <c r="D63" s="50">
        <f>BAZA!A53</f>
        <v>50</v>
      </c>
      <c r="E63" s="36">
        <f>BAZA!Q53</f>
        <v>0</v>
      </c>
      <c r="F63" s="37">
        <f>BAZA!R53</f>
        <v>0</v>
      </c>
      <c r="G63" s="38">
        <f t="shared" si="0"/>
        <v>0</v>
      </c>
    </row>
    <row r="64" spans="1:7" x14ac:dyDescent="0.25">
      <c r="A64" s="33" t="s">
        <v>129</v>
      </c>
      <c r="B64" s="34">
        <f>BAZA!T54</f>
        <v>0</v>
      </c>
      <c r="C64" s="35">
        <f>BAZA!S54</f>
        <v>0</v>
      </c>
      <c r="D64" s="50">
        <f>BAZA!A54</f>
        <v>51</v>
      </c>
      <c r="E64" s="36">
        <f>BAZA!Q54</f>
        <v>0</v>
      </c>
      <c r="F64" s="37">
        <f>BAZA!R54</f>
        <v>0</v>
      </c>
      <c r="G64" s="38">
        <f t="shared" si="0"/>
        <v>0</v>
      </c>
    </row>
    <row r="65" spans="1:7" x14ac:dyDescent="0.25">
      <c r="A65" s="33" t="s">
        <v>130</v>
      </c>
      <c r="B65" s="34">
        <f>BAZA!T55</f>
        <v>0</v>
      </c>
      <c r="C65" s="35">
        <f>BAZA!S55</f>
        <v>0</v>
      </c>
      <c r="D65" s="50">
        <f>BAZA!A55</f>
        <v>52</v>
      </c>
      <c r="E65" s="36">
        <f>BAZA!Q55</f>
        <v>0</v>
      </c>
      <c r="F65" s="37">
        <f>BAZA!R55</f>
        <v>0</v>
      </c>
      <c r="G65" s="38">
        <f t="shared" si="0"/>
        <v>0</v>
      </c>
    </row>
    <row r="66" spans="1:7" x14ac:dyDescent="0.25">
      <c r="A66" s="33" t="s">
        <v>131</v>
      </c>
      <c r="B66" s="34">
        <f>BAZA!T56</f>
        <v>0</v>
      </c>
      <c r="C66" s="35">
        <f>BAZA!S56</f>
        <v>0</v>
      </c>
      <c r="D66" s="50">
        <f>BAZA!A56</f>
        <v>53</v>
      </c>
      <c r="E66" s="36">
        <f>BAZA!Q56</f>
        <v>0</v>
      </c>
      <c r="F66" s="37">
        <f>BAZA!R56</f>
        <v>0</v>
      </c>
      <c r="G66" s="38">
        <f t="shared" si="0"/>
        <v>0</v>
      </c>
    </row>
    <row r="67" spans="1:7" x14ac:dyDescent="0.25">
      <c r="A67" s="33" t="s">
        <v>132</v>
      </c>
      <c r="B67" s="34">
        <f>BAZA!T57</f>
        <v>0</v>
      </c>
      <c r="C67" s="35">
        <f>BAZA!S57</f>
        <v>0</v>
      </c>
      <c r="D67" s="50">
        <f>BAZA!A57</f>
        <v>54</v>
      </c>
      <c r="E67" s="36">
        <f>BAZA!Q57</f>
        <v>0</v>
      </c>
      <c r="F67" s="37">
        <f>BAZA!R57</f>
        <v>0</v>
      </c>
      <c r="G67" s="38">
        <f t="shared" si="0"/>
        <v>0</v>
      </c>
    </row>
    <row r="68" spans="1:7" ht="16.5" customHeight="1" x14ac:dyDescent="0.25">
      <c r="A68" s="33" t="s">
        <v>133</v>
      </c>
      <c r="B68" s="34">
        <f>BAZA!T58</f>
        <v>0</v>
      </c>
      <c r="C68" s="35">
        <f>BAZA!S58</f>
        <v>0</v>
      </c>
      <c r="D68" s="50">
        <f>BAZA!A58</f>
        <v>55</v>
      </c>
      <c r="E68" s="36">
        <f>BAZA!Q58</f>
        <v>0</v>
      </c>
      <c r="F68" s="37">
        <f>BAZA!R58</f>
        <v>0</v>
      </c>
      <c r="G68" s="38">
        <f t="shared" si="0"/>
        <v>0</v>
      </c>
    </row>
    <row r="69" spans="1:7" ht="16.5" customHeight="1" x14ac:dyDescent="0.25">
      <c r="A69" s="33" t="s">
        <v>134</v>
      </c>
      <c r="B69" s="34">
        <f>BAZA!T59</f>
        <v>0</v>
      </c>
      <c r="C69" s="35">
        <f>BAZA!S59</f>
        <v>0</v>
      </c>
      <c r="D69" s="50">
        <f>BAZA!A59</f>
        <v>56</v>
      </c>
      <c r="E69" s="36">
        <f>BAZA!Q59</f>
        <v>0</v>
      </c>
      <c r="F69" s="37">
        <f>BAZA!R59</f>
        <v>0</v>
      </c>
      <c r="G69" s="38">
        <f t="shared" si="0"/>
        <v>0</v>
      </c>
    </row>
    <row r="70" spans="1:7" ht="16.5" customHeight="1" x14ac:dyDescent="0.25">
      <c r="A70" s="33" t="s">
        <v>135</v>
      </c>
      <c r="B70" s="34">
        <f>BAZA!T60</f>
        <v>0</v>
      </c>
      <c r="C70" s="35">
        <f>BAZA!S60</f>
        <v>0</v>
      </c>
      <c r="D70" s="50">
        <f>BAZA!A60</f>
        <v>57</v>
      </c>
      <c r="E70" s="36">
        <f>BAZA!Q60</f>
        <v>0</v>
      </c>
      <c r="F70" s="37">
        <f>BAZA!R60</f>
        <v>0</v>
      </c>
      <c r="G70" s="38">
        <f t="shared" si="0"/>
        <v>0</v>
      </c>
    </row>
    <row r="71" spans="1:7" ht="16.5" customHeight="1" x14ac:dyDescent="0.25">
      <c r="A71" s="33" t="s">
        <v>136</v>
      </c>
      <c r="B71" s="34">
        <f>BAZA!T61</f>
        <v>0</v>
      </c>
      <c r="C71" s="35">
        <f>BAZA!S61</f>
        <v>0</v>
      </c>
      <c r="D71" s="50">
        <f>BAZA!A61</f>
        <v>58</v>
      </c>
      <c r="E71" s="36">
        <f>BAZA!Q61</f>
        <v>0</v>
      </c>
      <c r="F71" s="37">
        <f>BAZA!R61</f>
        <v>0</v>
      </c>
      <c r="G71" s="38">
        <f t="shared" si="0"/>
        <v>0</v>
      </c>
    </row>
    <row r="72" spans="1:7" ht="16.5" customHeight="1" x14ac:dyDescent="0.25">
      <c r="A72" s="33" t="s">
        <v>137</v>
      </c>
      <c r="B72" s="34">
        <f>BAZA!T62</f>
        <v>0</v>
      </c>
      <c r="C72" s="35">
        <f>BAZA!S62</f>
        <v>0</v>
      </c>
      <c r="D72" s="50">
        <f>BAZA!A62</f>
        <v>59</v>
      </c>
      <c r="E72" s="36">
        <f>BAZA!Q62</f>
        <v>0</v>
      </c>
      <c r="F72" s="37">
        <f>BAZA!R62</f>
        <v>0</v>
      </c>
      <c r="G72" s="38">
        <f t="shared" si="0"/>
        <v>0</v>
      </c>
    </row>
    <row r="73" spans="1:7" ht="16.5" customHeight="1" x14ac:dyDescent="0.25">
      <c r="A73" s="33" t="s">
        <v>138</v>
      </c>
      <c r="B73" s="34">
        <f>BAZA!T63</f>
        <v>0</v>
      </c>
      <c r="C73" s="35">
        <f>BAZA!S63</f>
        <v>0</v>
      </c>
      <c r="D73" s="50">
        <f>BAZA!A63</f>
        <v>60</v>
      </c>
      <c r="E73" s="36">
        <f>BAZA!Q63</f>
        <v>0</v>
      </c>
      <c r="F73" s="37">
        <f>BAZA!R63</f>
        <v>0</v>
      </c>
      <c r="G73" s="38">
        <f t="shared" si="0"/>
        <v>0</v>
      </c>
    </row>
    <row r="74" spans="1:7" ht="16.5" customHeight="1" x14ac:dyDescent="0.25">
      <c r="A74" s="33" t="s">
        <v>139</v>
      </c>
      <c r="B74" s="34">
        <f>BAZA!T64</f>
        <v>0</v>
      </c>
      <c r="C74" s="35">
        <f>BAZA!S64</f>
        <v>0</v>
      </c>
      <c r="D74" s="50">
        <f>BAZA!A64</f>
        <v>61</v>
      </c>
      <c r="E74" s="36">
        <f>BAZA!Q64</f>
        <v>0</v>
      </c>
      <c r="F74" s="37">
        <f>BAZA!R64</f>
        <v>0</v>
      </c>
      <c r="G74" s="38">
        <f t="shared" si="0"/>
        <v>0</v>
      </c>
    </row>
    <row r="75" spans="1:7" ht="16.5" customHeight="1" x14ac:dyDescent="0.25">
      <c r="A75" s="33" t="s">
        <v>140</v>
      </c>
      <c r="B75" s="34">
        <f>BAZA!T65</f>
        <v>0</v>
      </c>
      <c r="C75" s="35">
        <f>BAZA!S65</f>
        <v>0</v>
      </c>
      <c r="D75" s="50">
        <f>BAZA!A65</f>
        <v>62</v>
      </c>
      <c r="E75" s="36">
        <f>BAZA!Q65</f>
        <v>0</v>
      </c>
      <c r="F75" s="37">
        <f>BAZA!R65</f>
        <v>0</v>
      </c>
      <c r="G75" s="38">
        <f t="shared" si="0"/>
        <v>0</v>
      </c>
    </row>
    <row r="76" spans="1:7" ht="16.5" customHeight="1" x14ac:dyDescent="0.25">
      <c r="A76" s="33" t="s">
        <v>141</v>
      </c>
      <c r="B76" s="34">
        <f>BAZA!T66</f>
        <v>0</v>
      </c>
      <c r="C76" s="35">
        <f>BAZA!S66</f>
        <v>0</v>
      </c>
      <c r="D76" s="50">
        <f>BAZA!A66</f>
        <v>63</v>
      </c>
      <c r="E76" s="36">
        <f>BAZA!Q66</f>
        <v>0</v>
      </c>
      <c r="F76" s="37">
        <f>BAZA!R66</f>
        <v>0</v>
      </c>
      <c r="G76" s="38">
        <f t="shared" si="0"/>
        <v>0</v>
      </c>
    </row>
    <row r="77" spans="1:7" ht="16.5" customHeight="1" x14ac:dyDescent="0.25">
      <c r="A77" s="33" t="s">
        <v>142</v>
      </c>
      <c r="B77" s="34">
        <f>BAZA!T67</f>
        <v>0</v>
      </c>
      <c r="C77" s="35">
        <f>BAZA!S67</f>
        <v>0</v>
      </c>
      <c r="D77" s="50">
        <f>BAZA!A67</f>
        <v>64</v>
      </c>
      <c r="E77" s="36">
        <f>BAZA!Q67</f>
        <v>0</v>
      </c>
      <c r="F77" s="37">
        <f>BAZA!R67</f>
        <v>0</v>
      </c>
      <c r="G77" s="38">
        <f t="shared" si="0"/>
        <v>0</v>
      </c>
    </row>
    <row r="78" spans="1:7" ht="16.5" customHeight="1" x14ac:dyDescent="0.25">
      <c r="A78" s="33" t="s">
        <v>143</v>
      </c>
      <c r="B78" s="34">
        <f>BAZA!T68</f>
        <v>0</v>
      </c>
      <c r="C78" s="35">
        <f>BAZA!S68</f>
        <v>0</v>
      </c>
      <c r="D78" s="50">
        <f>BAZA!A68</f>
        <v>65</v>
      </c>
      <c r="E78" s="36">
        <f>BAZA!Q68</f>
        <v>0</v>
      </c>
      <c r="F78" s="37">
        <f>BAZA!R68</f>
        <v>0</v>
      </c>
      <c r="G78" s="38">
        <f t="shared" si="0"/>
        <v>0</v>
      </c>
    </row>
    <row r="79" spans="1:7" ht="16.5" customHeight="1" x14ac:dyDescent="0.25">
      <c r="A79" s="33" t="s">
        <v>144</v>
      </c>
      <c r="B79" s="34">
        <f>BAZA!T69</f>
        <v>0</v>
      </c>
      <c r="C79" s="35">
        <f>BAZA!S69</f>
        <v>0</v>
      </c>
      <c r="D79" s="50">
        <f>BAZA!A69</f>
        <v>66</v>
      </c>
      <c r="E79" s="36">
        <f>BAZA!Q69</f>
        <v>0</v>
      </c>
      <c r="F79" s="37">
        <f>BAZA!R69</f>
        <v>0</v>
      </c>
      <c r="G79" s="38">
        <f t="shared" ref="G79:G81" si="1">E79+F79</f>
        <v>0</v>
      </c>
    </row>
    <row r="80" spans="1:7" ht="16.5" customHeight="1" x14ac:dyDescent="0.25">
      <c r="A80" s="33" t="s">
        <v>145</v>
      </c>
      <c r="B80" s="34">
        <f>BAZA!T70</f>
        <v>0</v>
      </c>
      <c r="C80" s="35">
        <f>BAZA!S70</f>
        <v>0</v>
      </c>
      <c r="D80" s="50">
        <f>BAZA!A70</f>
        <v>67</v>
      </c>
      <c r="E80" s="36">
        <f>BAZA!Q70</f>
        <v>0</v>
      </c>
      <c r="F80" s="37">
        <f>BAZA!R70</f>
        <v>0</v>
      </c>
      <c r="G80" s="38">
        <f t="shared" si="1"/>
        <v>0</v>
      </c>
    </row>
    <row r="81" spans="1:7" ht="16.5" customHeight="1" x14ac:dyDescent="0.25">
      <c r="A81" s="33" t="s">
        <v>146</v>
      </c>
      <c r="B81" s="34">
        <f>BAZA!T71</f>
        <v>0</v>
      </c>
      <c r="C81" s="35">
        <f>BAZA!S71</f>
        <v>0</v>
      </c>
      <c r="D81" s="50">
        <f>BAZA!A71</f>
        <v>68</v>
      </c>
      <c r="E81" s="36">
        <f>BAZA!Q71</f>
        <v>0</v>
      </c>
      <c r="F81" s="37">
        <f>BAZA!R71</f>
        <v>0</v>
      </c>
      <c r="G81" s="38">
        <f t="shared" si="1"/>
        <v>0</v>
      </c>
    </row>
    <row r="82" spans="1:7" ht="16.5" customHeight="1" x14ac:dyDescent="0.25">
      <c r="A82" s="33" t="s">
        <v>147</v>
      </c>
      <c r="B82" s="34">
        <f>BAZA!T72</f>
        <v>0</v>
      </c>
      <c r="C82" s="35">
        <f>BAZA!S72</f>
        <v>0</v>
      </c>
      <c r="D82" s="50">
        <f>BAZA!A72</f>
        <v>69</v>
      </c>
      <c r="E82" s="36">
        <f>BAZA!Q72</f>
        <v>0</v>
      </c>
      <c r="F82" s="37">
        <f>BAZA!R72</f>
        <v>0</v>
      </c>
      <c r="G82" s="38">
        <f>E82+F82</f>
        <v>0</v>
      </c>
    </row>
    <row r="83" spans="1:7" ht="16.5" customHeight="1" x14ac:dyDescent="0.25">
      <c r="A83" s="33" t="s">
        <v>148</v>
      </c>
      <c r="B83" s="34">
        <f>BAZA!T73</f>
        <v>0</v>
      </c>
      <c r="C83" s="35">
        <f>BAZA!S73</f>
        <v>0</v>
      </c>
      <c r="D83" s="50">
        <f>BAZA!A73</f>
        <v>70</v>
      </c>
      <c r="E83" s="36">
        <f>BAZA!Q73</f>
        <v>0</v>
      </c>
      <c r="F83" s="37">
        <f>BAZA!R73</f>
        <v>0</v>
      </c>
      <c r="G83" s="38">
        <f t="shared" ref="G83:G113" si="2">E83+F83</f>
        <v>0</v>
      </c>
    </row>
    <row r="84" spans="1:7" ht="16.5" customHeight="1" x14ac:dyDescent="0.25">
      <c r="A84" s="33" t="s">
        <v>149</v>
      </c>
      <c r="B84" s="34">
        <f>BAZA!T74</f>
        <v>0</v>
      </c>
      <c r="C84" s="35">
        <f>BAZA!S74</f>
        <v>0</v>
      </c>
      <c r="D84" s="50">
        <f>BAZA!A74</f>
        <v>71</v>
      </c>
      <c r="E84" s="36">
        <f>BAZA!Q74</f>
        <v>0</v>
      </c>
      <c r="F84" s="37">
        <f>BAZA!R74</f>
        <v>0</v>
      </c>
      <c r="G84" s="38">
        <f t="shared" si="2"/>
        <v>0</v>
      </c>
    </row>
    <row r="85" spans="1:7" ht="16.5" customHeight="1" x14ac:dyDescent="0.25">
      <c r="A85" s="33" t="s">
        <v>150</v>
      </c>
      <c r="B85" s="34">
        <f>BAZA!T75</f>
        <v>0</v>
      </c>
      <c r="C85" s="35">
        <f>BAZA!S75</f>
        <v>0</v>
      </c>
      <c r="D85" s="50">
        <f>BAZA!A75</f>
        <v>72</v>
      </c>
      <c r="E85" s="36">
        <f>BAZA!Q75</f>
        <v>0</v>
      </c>
      <c r="F85" s="37">
        <f>BAZA!R75</f>
        <v>0</v>
      </c>
      <c r="G85" s="38">
        <f t="shared" si="2"/>
        <v>0</v>
      </c>
    </row>
    <row r="86" spans="1:7" ht="16.5" customHeight="1" x14ac:dyDescent="0.25">
      <c r="A86" s="33" t="s">
        <v>151</v>
      </c>
      <c r="B86" s="34">
        <f>BAZA!T76</f>
        <v>0</v>
      </c>
      <c r="C86" s="35">
        <f>BAZA!S76</f>
        <v>0</v>
      </c>
      <c r="D86" s="50">
        <f>BAZA!A76</f>
        <v>73</v>
      </c>
      <c r="E86" s="36">
        <f>BAZA!Q76</f>
        <v>0</v>
      </c>
      <c r="F86" s="37">
        <f>BAZA!R76</f>
        <v>0</v>
      </c>
      <c r="G86" s="38">
        <f t="shared" si="2"/>
        <v>0</v>
      </c>
    </row>
    <row r="87" spans="1:7" ht="16.5" customHeight="1" x14ac:dyDescent="0.25">
      <c r="A87" s="33" t="s">
        <v>152</v>
      </c>
      <c r="B87" s="34">
        <f>BAZA!T77</f>
        <v>0</v>
      </c>
      <c r="C87" s="35">
        <f>BAZA!S77</f>
        <v>0</v>
      </c>
      <c r="D87" s="50">
        <f>BAZA!A77</f>
        <v>74</v>
      </c>
      <c r="E87" s="36">
        <f>BAZA!Q77</f>
        <v>0</v>
      </c>
      <c r="F87" s="37">
        <f>BAZA!R77</f>
        <v>0</v>
      </c>
      <c r="G87" s="38">
        <f t="shared" si="2"/>
        <v>0</v>
      </c>
    </row>
    <row r="88" spans="1:7" ht="16.5" customHeight="1" x14ac:dyDescent="0.25">
      <c r="A88" s="33" t="s">
        <v>153</v>
      </c>
      <c r="B88" s="34">
        <f>BAZA!T78</f>
        <v>0</v>
      </c>
      <c r="C88" s="35">
        <f>BAZA!S78</f>
        <v>0</v>
      </c>
      <c r="D88" s="50">
        <f>BAZA!A78</f>
        <v>75</v>
      </c>
      <c r="E88" s="36">
        <f>BAZA!Q78</f>
        <v>0</v>
      </c>
      <c r="F88" s="37">
        <f>BAZA!R78</f>
        <v>0</v>
      </c>
      <c r="G88" s="38">
        <f t="shared" si="2"/>
        <v>0</v>
      </c>
    </row>
    <row r="89" spans="1:7" ht="16.5" customHeight="1" x14ac:dyDescent="0.25">
      <c r="A89" s="33" t="s">
        <v>154</v>
      </c>
      <c r="B89" s="34">
        <f>BAZA!T79</f>
        <v>0</v>
      </c>
      <c r="C89" s="35">
        <f>BAZA!S79</f>
        <v>0</v>
      </c>
      <c r="D89" s="50">
        <f>BAZA!A79</f>
        <v>76</v>
      </c>
      <c r="E89" s="36">
        <f>BAZA!Q79</f>
        <v>0</v>
      </c>
      <c r="F89" s="37">
        <f>BAZA!R79</f>
        <v>0</v>
      </c>
      <c r="G89" s="38">
        <f t="shared" si="2"/>
        <v>0</v>
      </c>
    </row>
    <row r="90" spans="1:7" ht="16.5" customHeight="1" x14ac:dyDescent="0.25">
      <c r="A90" s="33" t="s">
        <v>155</v>
      </c>
      <c r="B90" s="34">
        <f>BAZA!T80</f>
        <v>0</v>
      </c>
      <c r="C90" s="35">
        <f>BAZA!S80</f>
        <v>0</v>
      </c>
      <c r="D90" s="50">
        <f>BAZA!A80</f>
        <v>77</v>
      </c>
      <c r="E90" s="36">
        <f>BAZA!Q80</f>
        <v>0</v>
      </c>
      <c r="F90" s="37">
        <f>BAZA!R80</f>
        <v>0</v>
      </c>
      <c r="G90" s="38">
        <f t="shared" si="2"/>
        <v>0</v>
      </c>
    </row>
    <row r="91" spans="1:7" ht="16.5" customHeight="1" x14ac:dyDescent="0.25">
      <c r="A91" s="33" t="s">
        <v>156</v>
      </c>
      <c r="B91" s="34">
        <f>BAZA!T81</f>
        <v>0</v>
      </c>
      <c r="C91" s="35">
        <f>BAZA!S81</f>
        <v>0</v>
      </c>
      <c r="D91" s="50">
        <f>BAZA!A81</f>
        <v>78</v>
      </c>
      <c r="E91" s="36">
        <f>BAZA!Q81</f>
        <v>0</v>
      </c>
      <c r="F91" s="37">
        <f>BAZA!R81</f>
        <v>0</v>
      </c>
      <c r="G91" s="38">
        <f t="shared" si="2"/>
        <v>0</v>
      </c>
    </row>
    <row r="92" spans="1:7" ht="16.5" customHeight="1" x14ac:dyDescent="0.25">
      <c r="A92" s="33" t="s">
        <v>157</v>
      </c>
      <c r="B92" s="34">
        <f>BAZA!T82</f>
        <v>0</v>
      </c>
      <c r="C92" s="35">
        <f>BAZA!S82</f>
        <v>0</v>
      </c>
      <c r="D92" s="50">
        <f>BAZA!A82</f>
        <v>79</v>
      </c>
      <c r="E92" s="36">
        <f>BAZA!Q82</f>
        <v>0</v>
      </c>
      <c r="F92" s="37">
        <f>BAZA!R82</f>
        <v>0</v>
      </c>
      <c r="G92" s="38">
        <f t="shared" si="2"/>
        <v>0</v>
      </c>
    </row>
    <row r="93" spans="1:7" ht="16.5" customHeight="1" x14ac:dyDescent="0.25">
      <c r="A93" s="33" t="s">
        <v>158</v>
      </c>
      <c r="B93" s="34">
        <f>BAZA!T83</f>
        <v>0</v>
      </c>
      <c r="C93" s="35">
        <f>BAZA!S83</f>
        <v>0</v>
      </c>
      <c r="D93" s="50">
        <f>BAZA!A83</f>
        <v>80</v>
      </c>
      <c r="E93" s="36">
        <f>BAZA!Q83</f>
        <v>0</v>
      </c>
      <c r="F93" s="37">
        <f>BAZA!R83</f>
        <v>0</v>
      </c>
      <c r="G93" s="38">
        <f t="shared" si="2"/>
        <v>0</v>
      </c>
    </row>
    <row r="94" spans="1:7" ht="16.5" customHeight="1" x14ac:dyDescent="0.25">
      <c r="A94" s="33" t="s">
        <v>159</v>
      </c>
      <c r="B94" s="34">
        <f>BAZA!T84</f>
        <v>0</v>
      </c>
      <c r="C94" s="35">
        <f>BAZA!S84</f>
        <v>0</v>
      </c>
      <c r="D94" s="50">
        <f>BAZA!A84</f>
        <v>81</v>
      </c>
      <c r="E94" s="36">
        <f>BAZA!Q84</f>
        <v>0</v>
      </c>
      <c r="F94" s="37">
        <f>BAZA!R84</f>
        <v>0</v>
      </c>
      <c r="G94" s="38">
        <f t="shared" si="2"/>
        <v>0</v>
      </c>
    </row>
    <row r="95" spans="1:7" ht="16.5" customHeight="1" x14ac:dyDescent="0.25">
      <c r="A95" s="33" t="s">
        <v>160</v>
      </c>
      <c r="B95" s="34">
        <f>BAZA!T85</f>
        <v>0</v>
      </c>
      <c r="C95" s="35">
        <f>BAZA!S85</f>
        <v>0</v>
      </c>
      <c r="D95" s="50">
        <f>BAZA!A85</f>
        <v>82</v>
      </c>
      <c r="E95" s="36">
        <f>BAZA!Q85</f>
        <v>0</v>
      </c>
      <c r="F95" s="37">
        <f>BAZA!R85</f>
        <v>0</v>
      </c>
      <c r="G95" s="38">
        <f t="shared" si="2"/>
        <v>0</v>
      </c>
    </row>
    <row r="96" spans="1:7" ht="16.5" customHeight="1" x14ac:dyDescent="0.25">
      <c r="A96" s="33" t="s">
        <v>161</v>
      </c>
      <c r="B96" s="34">
        <f>BAZA!T86</f>
        <v>0</v>
      </c>
      <c r="C96" s="35">
        <f>BAZA!S86</f>
        <v>0</v>
      </c>
      <c r="D96" s="50">
        <f>BAZA!A86</f>
        <v>83</v>
      </c>
      <c r="E96" s="36">
        <f>BAZA!Q86</f>
        <v>0</v>
      </c>
      <c r="F96" s="37">
        <f>BAZA!R86</f>
        <v>0</v>
      </c>
      <c r="G96" s="38">
        <f t="shared" si="2"/>
        <v>0</v>
      </c>
    </row>
    <row r="97" spans="1:7" ht="16.5" customHeight="1" x14ac:dyDescent="0.25">
      <c r="A97" s="33" t="s">
        <v>162</v>
      </c>
      <c r="B97" s="34">
        <f>BAZA!T87</f>
        <v>0</v>
      </c>
      <c r="C97" s="35">
        <f>BAZA!S87</f>
        <v>0</v>
      </c>
      <c r="D97" s="50">
        <f>BAZA!A87</f>
        <v>84</v>
      </c>
      <c r="E97" s="36">
        <f>BAZA!Q87</f>
        <v>0</v>
      </c>
      <c r="F97" s="37">
        <f>BAZA!R87</f>
        <v>0</v>
      </c>
      <c r="G97" s="38">
        <f t="shared" si="2"/>
        <v>0</v>
      </c>
    </row>
    <row r="98" spans="1:7" ht="16.5" customHeight="1" x14ac:dyDescent="0.25">
      <c r="A98" s="33" t="s">
        <v>163</v>
      </c>
      <c r="B98" s="34">
        <f>BAZA!T88</f>
        <v>0</v>
      </c>
      <c r="C98" s="35">
        <f>BAZA!S88</f>
        <v>0</v>
      </c>
      <c r="D98" s="50">
        <f>BAZA!A88</f>
        <v>85</v>
      </c>
      <c r="E98" s="36">
        <f>BAZA!Q88</f>
        <v>0</v>
      </c>
      <c r="F98" s="37">
        <f>BAZA!R88</f>
        <v>0</v>
      </c>
      <c r="G98" s="38">
        <f t="shared" si="2"/>
        <v>0</v>
      </c>
    </row>
    <row r="99" spans="1:7" ht="16.5" customHeight="1" x14ac:dyDescent="0.25">
      <c r="A99" s="33" t="s">
        <v>164</v>
      </c>
      <c r="B99" s="34">
        <f>BAZA!T89</f>
        <v>0</v>
      </c>
      <c r="C99" s="35">
        <f>BAZA!S89</f>
        <v>0</v>
      </c>
      <c r="D99" s="50">
        <f>BAZA!A89</f>
        <v>86</v>
      </c>
      <c r="E99" s="36">
        <f>BAZA!Q89</f>
        <v>0</v>
      </c>
      <c r="F99" s="37">
        <f>BAZA!R89</f>
        <v>0</v>
      </c>
      <c r="G99" s="38">
        <f t="shared" si="2"/>
        <v>0</v>
      </c>
    </row>
    <row r="100" spans="1:7" ht="16.5" customHeight="1" x14ac:dyDescent="0.25">
      <c r="A100" s="33" t="s">
        <v>165</v>
      </c>
      <c r="B100" s="34">
        <f>BAZA!T90</f>
        <v>0</v>
      </c>
      <c r="C100" s="35">
        <f>BAZA!S90</f>
        <v>0</v>
      </c>
      <c r="D100" s="50">
        <f>BAZA!A90</f>
        <v>87</v>
      </c>
      <c r="E100" s="36">
        <f>BAZA!Q90</f>
        <v>0</v>
      </c>
      <c r="F100" s="37">
        <f>BAZA!R90</f>
        <v>0</v>
      </c>
      <c r="G100" s="38">
        <f t="shared" si="2"/>
        <v>0</v>
      </c>
    </row>
    <row r="101" spans="1:7" ht="16.5" customHeight="1" x14ac:dyDescent="0.25">
      <c r="A101" s="33" t="s">
        <v>166</v>
      </c>
      <c r="B101" s="34">
        <f>BAZA!T91</f>
        <v>0</v>
      </c>
      <c r="C101" s="35">
        <f>BAZA!S91</f>
        <v>0</v>
      </c>
      <c r="D101" s="50">
        <f>BAZA!A91</f>
        <v>88</v>
      </c>
      <c r="E101" s="36">
        <f>BAZA!Q91</f>
        <v>0</v>
      </c>
      <c r="F101" s="37">
        <f>BAZA!R91</f>
        <v>0</v>
      </c>
      <c r="G101" s="38">
        <f t="shared" si="2"/>
        <v>0</v>
      </c>
    </row>
    <row r="102" spans="1:7" ht="16.5" customHeight="1" x14ac:dyDescent="0.25">
      <c r="A102" s="33" t="s">
        <v>167</v>
      </c>
      <c r="B102" s="34">
        <f>BAZA!T92</f>
        <v>0</v>
      </c>
      <c r="C102" s="35">
        <f>BAZA!S92</f>
        <v>0</v>
      </c>
      <c r="D102" s="50">
        <f>BAZA!A92</f>
        <v>89</v>
      </c>
      <c r="E102" s="36">
        <f>BAZA!Q92</f>
        <v>0</v>
      </c>
      <c r="F102" s="37">
        <f>BAZA!R92</f>
        <v>0</v>
      </c>
      <c r="G102" s="38">
        <f t="shared" si="2"/>
        <v>0</v>
      </c>
    </row>
    <row r="103" spans="1:7" ht="16.5" customHeight="1" x14ac:dyDescent="0.25">
      <c r="A103" s="33" t="s">
        <v>168</v>
      </c>
      <c r="B103" s="34">
        <f>BAZA!T93</f>
        <v>0</v>
      </c>
      <c r="C103" s="35">
        <f>BAZA!S93</f>
        <v>0</v>
      </c>
      <c r="D103" s="50">
        <f>BAZA!A93</f>
        <v>90</v>
      </c>
      <c r="E103" s="36">
        <f>BAZA!Q93</f>
        <v>0</v>
      </c>
      <c r="F103" s="37">
        <f>BAZA!R93</f>
        <v>0</v>
      </c>
      <c r="G103" s="38">
        <f t="shared" si="2"/>
        <v>0</v>
      </c>
    </row>
    <row r="104" spans="1:7" ht="16.5" customHeight="1" x14ac:dyDescent="0.25">
      <c r="A104" s="33" t="s">
        <v>169</v>
      </c>
      <c r="B104" s="34">
        <f>BAZA!T94</f>
        <v>0</v>
      </c>
      <c r="C104" s="35">
        <f>BAZA!S94</f>
        <v>0</v>
      </c>
      <c r="D104" s="50">
        <f>BAZA!A94</f>
        <v>91</v>
      </c>
      <c r="E104" s="36">
        <f>BAZA!Q94</f>
        <v>0</v>
      </c>
      <c r="F104" s="37">
        <f>BAZA!R94</f>
        <v>0</v>
      </c>
      <c r="G104" s="38">
        <f t="shared" si="2"/>
        <v>0</v>
      </c>
    </row>
    <row r="105" spans="1:7" ht="16.5" customHeight="1" x14ac:dyDescent="0.25">
      <c r="A105" s="33" t="s">
        <v>170</v>
      </c>
      <c r="B105" s="34">
        <f>BAZA!T95</f>
        <v>0</v>
      </c>
      <c r="C105" s="35">
        <f>BAZA!S95</f>
        <v>0</v>
      </c>
      <c r="D105" s="50">
        <f>BAZA!A95</f>
        <v>92</v>
      </c>
      <c r="E105" s="36">
        <f>BAZA!Q95</f>
        <v>0</v>
      </c>
      <c r="F105" s="37">
        <f>BAZA!R95</f>
        <v>0</v>
      </c>
      <c r="G105" s="38">
        <f t="shared" si="2"/>
        <v>0</v>
      </c>
    </row>
    <row r="106" spans="1:7" ht="16.5" customHeight="1" x14ac:dyDescent="0.25">
      <c r="A106" s="33" t="s">
        <v>171</v>
      </c>
      <c r="B106" s="34">
        <f>BAZA!T96</f>
        <v>0</v>
      </c>
      <c r="C106" s="35">
        <f>BAZA!S96</f>
        <v>0</v>
      </c>
      <c r="D106" s="50">
        <f>BAZA!A96</f>
        <v>93</v>
      </c>
      <c r="E106" s="36">
        <f>BAZA!Q96</f>
        <v>0</v>
      </c>
      <c r="F106" s="37">
        <f>BAZA!R96</f>
        <v>0</v>
      </c>
      <c r="G106" s="38">
        <f t="shared" si="2"/>
        <v>0</v>
      </c>
    </row>
    <row r="107" spans="1:7" ht="16.5" customHeight="1" x14ac:dyDescent="0.25">
      <c r="A107" s="33" t="s">
        <v>172</v>
      </c>
      <c r="B107" s="34">
        <f>BAZA!T97</f>
        <v>0</v>
      </c>
      <c r="C107" s="35">
        <f>BAZA!S97</f>
        <v>0</v>
      </c>
      <c r="D107" s="50">
        <f>BAZA!A97</f>
        <v>94</v>
      </c>
      <c r="E107" s="36">
        <f>BAZA!Q97</f>
        <v>0</v>
      </c>
      <c r="F107" s="37">
        <f>BAZA!R97</f>
        <v>0</v>
      </c>
      <c r="G107" s="38">
        <f t="shared" si="2"/>
        <v>0</v>
      </c>
    </row>
    <row r="108" spans="1:7" ht="16.5" customHeight="1" x14ac:dyDescent="0.25">
      <c r="A108" s="33" t="s">
        <v>173</v>
      </c>
      <c r="B108" s="34">
        <f>BAZA!T98</f>
        <v>0</v>
      </c>
      <c r="C108" s="35">
        <f>BAZA!S98</f>
        <v>0</v>
      </c>
      <c r="D108" s="50">
        <f>BAZA!A98</f>
        <v>95</v>
      </c>
      <c r="E108" s="36">
        <f>BAZA!Q98</f>
        <v>0</v>
      </c>
      <c r="F108" s="37">
        <f>BAZA!R98</f>
        <v>0</v>
      </c>
      <c r="G108" s="38">
        <f t="shared" si="2"/>
        <v>0</v>
      </c>
    </row>
    <row r="109" spans="1:7" ht="16.5" customHeight="1" x14ac:dyDescent="0.25">
      <c r="A109" s="33" t="s">
        <v>174</v>
      </c>
      <c r="B109" s="34">
        <f>BAZA!T99</f>
        <v>0</v>
      </c>
      <c r="C109" s="35">
        <f>BAZA!S99</f>
        <v>0</v>
      </c>
      <c r="D109" s="50">
        <f>BAZA!A99</f>
        <v>96</v>
      </c>
      <c r="E109" s="36">
        <f>BAZA!Q99</f>
        <v>0</v>
      </c>
      <c r="F109" s="37">
        <f>BAZA!R99</f>
        <v>0</v>
      </c>
      <c r="G109" s="38">
        <f t="shared" si="2"/>
        <v>0</v>
      </c>
    </row>
    <row r="110" spans="1:7" ht="16.5" customHeight="1" x14ac:dyDescent="0.25">
      <c r="A110" s="33" t="s">
        <v>175</v>
      </c>
      <c r="B110" s="34">
        <f>BAZA!T100</f>
        <v>0</v>
      </c>
      <c r="C110" s="35">
        <f>BAZA!S100</f>
        <v>0</v>
      </c>
      <c r="D110" s="50">
        <f>BAZA!A100</f>
        <v>97</v>
      </c>
      <c r="E110" s="36">
        <f>BAZA!Q100</f>
        <v>0</v>
      </c>
      <c r="F110" s="37">
        <f>BAZA!R100</f>
        <v>0</v>
      </c>
      <c r="G110" s="38">
        <f t="shared" si="2"/>
        <v>0</v>
      </c>
    </row>
    <row r="111" spans="1:7" ht="16.5" customHeight="1" x14ac:dyDescent="0.25">
      <c r="A111" s="33" t="s">
        <v>176</v>
      </c>
      <c r="B111" s="34">
        <f>BAZA!T101</f>
        <v>0</v>
      </c>
      <c r="C111" s="35">
        <f>BAZA!S101</f>
        <v>0</v>
      </c>
      <c r="D111" s="50">
        <f>BAZA!A101</f>
        <v>98</v>
      </c>
      <c r="E111" s="36">
        <f>BAZA!Q101</f>
        <v>0</v>
      </c>
      <c r="F111" s="37">
        <f>BAZA!R101</f>
        <v>0</v>
      </c>
      <c r="G111" s="38">
        <f t="shared" si="2"/>
        <v>0</v>
      </c>
    </row>
    <row r="112" spans="1:7" ht="16.5" customHeight="1" x14ac:dyDescent="0.25">
      <c r="A112" s="33" t="s">
        <v>177</v>
      </c>
      <c r="B112" s="34">
        <f>BAZA!T102</f>
        <v>0</v>
      </c>
      <c r="C112" s="35">
        <f>BAZA!S102</f>
        <v>0</v>
      </c>
      <c r="D112" s="50">
        <f>BAZA!A102</f>
        <v>99</v>
      </c>
      <c r="E112" s="36">
        <f>BAZA!Q102</f>
        <v>0</v>
      </c>
      <c r="F112" s="37">
        <f>BAZA!R102</f>
        <v>0</v>
      </c>
      <c r="G112" s="38">
        <f t="shared" si="2"/>
        <v>0</v>
      </c>
    </row>
    <row r="113" spans="1:7" ht="16.5" customHeight="1" x14ac:dyDescent="0.25">
      <c r="A113" s="33" t="s">
        <v>178</v>
      </c>
      <c r="B113" s="34">
        <f>BAZA!T103</f>
        <v>0</v>
      </c>
      <c r="C113" s="35">
        <f>BAZA!S103</f>
        <v>0</v>
      </c>
      <c r="D113" s="50">
        <f>BAZA!A103</f>
        <v>100</v>
      </c>
      <c r="E113" s="36">
        <f>BAZA!Q103</f>
        <v>0</v>
      </c>
      <c r="F113" s="37">
        <f>BAZA!R103</f>
        <v>0</v>
      </c>
      <c r="G113" s="38">
        <f t="shared" si="2"/>
        <v>0</v>
      </c>
    </row>
    <row r="114" spans="1:7" s="44" customFormat="1" ht="16.2" thickBot="1" x14ac:dyDescent="0.35">
      <c r="A114" s="40" t="s">
        <v>18</v>
      </c>
      <c r="B114" s="41"/>
      <c r="C114" s="41"/>
      <c r="D114" s="41"/>
      <c r="E114" s="41"/>
      <c r="F114" s="42">
        <f>SUM(F14:F113)</f>
        <v>0</v>
      </c>
      <c r="G114" s="43">
        <f>SUM(G14:G113)</f>
        <v>0</v>
      </c>
    </row>
    <row r="115" spans="1:7" x14ac:dyDescent="0.25">
      <c r="A115" s="45"/>
      <c r="B115" s="45"/>
      <c r="C115" s="45"/>
      <c r="D115" s="45"/>
      <c r="E115" s="45"/>
      <c r="F115" s="45"/>
      <c r="G115" s="45"/>
    </row>
  </sheetData>
  <sheetProtection algorithmName="SHA-512" hashValue="KwwMfFIG1gcsB2iIk4eMWAUkp/nCmpomRqUxXJHO4KZ+da2Pl/scelQzA8orHK4OPyZaRhkYF/iD7sIHqbec7Q==" saltValue="eBsCT3yRQhY4H3m22dZMKg==" spinCount="100000" sheet="1" objects="1" scenarios="1"/>
  <dataConsolidate topLabels="1">
    <dataRefs count="1">
      <dataRef ref="B14:G26" sheet="KPR" r:id="rId1"/>
    </dataRefs>
  </dataConsolidate>
  <mergeCells count="12">
    <mergeCell ref="B1:F1"/>
    <mergeCell ref="A4:G4"/>
    <mergeCell ref="B5:G5"/>
    <mergeCell ref="B10:G10"/>
    <mergeCell ref="B11:G11"/>
    <mergeCell ref="A6:C6"/>
    <mergeCell ref="D6:G6"/>
    <mergeCell ref="A7:C7"/>
    <mergeCell ref="D7:G7"/>
    <mergeCell ref="A8:C8"/>
    <mergeCell ref="D8:G8"/>
    <mergeCell ref="A9:G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8" orientation="landscape" r:id="rId2"/>
  <rowBreaks count="4" manualBreakCount="4">
    <brk id="33" max="16383" man="1"/>
    <brk id="53" max="16383" man="1"/>
    <brk id="73" max="16383" man="1"/>
    <brk id="93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BAZA!$A$4:$A$103</xm:f>
          </x14:formula1>
          <xm:sqref>D14:D113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theme="3" tint="0.39997558519241921"/>
    <pageSetUpPr fitToPage="1"/>
  </sheetPr>
  <dimension ref="A1:G27"/>
  <sheetViews>
    <sheetView zoomScaleNormal="100" workbookViewId="0">
      <selection activeCell="C16" sqref="C16"/>
    </sheetView>
  </sheetViews>
  <sheetFormatPr defaultColWidth="9.109375" defaultRowHeight="13.8" x14ac:dyDescent="0.25"/>
  <cols>
    <col min="1" max="1" width="32.6640625" style="1" bestFit="1" customWidth="1"/>
    <col min="2" max="2" width="17" style="1" bestFit="1" customWidth="1"/>
    <col min="3" max="3" width="30.33203125" style="1" bestFit="1" customWidth="1"/>
    <col min="4" max="4" width="29.6640625" style="1" bestFit="1" customWidth="1"/>
    <col min="5" max="5" width="27.109375" style="1" bestFit="1" customWidth="1"/>
    <col min="6" max="6" width="40.88671875" style="1" customWidth="1"/>
    <col min="7" max="7" width="9.109375" style="1" customWidth="1"/>
    <col min="8" max="16384" width="9.109375" style="1"/>
  </cols>
  <sheetData>
    <row r="1" spans="1:7" ht="18" x14ac:dyDescent="0.35">
      <c r="F1" s="2" t="s">
        <v>62</v>
      </c>
    </row>
    <row r="2" spans="1:7" ht="14.4" thickBot="1" x14ac:dyDescent="0.3"/>
    <row r="3" spans="1:7" ht="40.5" customHeight="1" thickBot="1" x14ac:dyDescent="0.4">
      <c r="A3" s="216" t="s">
        <v>179</v>
      </c>
      <c r="B3" s="217"/>
      <c r="C3" s="217"/>
      <c r="D3" s="217"/>
      <c r="E3" s="217"/>
      <c r="F3" s="218"/>
    </row>
    <row r="4" spans="1:7" ht="21" thickBot="1" x14ac:dyDescent="0.4">
      <c r="A4" s="3"/>
      <c r="B4" s="3"/>
      <c r="C4" s="3"/>
      <c r="D4" s="3"/>
      <c r="E4" s="3"/>
      <c r="F4" s="3"/>
    </row>
    <row r="5" spans="1:7" ht="20.399999999999999" x14ac:dyDescent="0.35">
      <c r="A5" s="201" t="s">
        <v>48</v>
      </c>
      <c r="B5" s="202"/>
      <c r="C5" s="202"/>
      <c r="D5" s="202"/>
      <c r="E5" s="202"/>
      <c r="F5" s="203"/>
    </row>
    <row r="6" spans="1:7" ht="20.399999999999999" x14ac:dyDescent="0.35">
      <c r="A6" s="219" t="s">
        <v>47</v>
      </c>
      <c r="B6" s="220"/>
      <c r="C6" s="221" t="s">
        <v>46</v>
      </c>
      <c r="D6" s="222"/>
      <c r="E6" s="223" t="s">
        <v>45</v>
      </c>
      <c r="F6" s="224"/>
    </row>
    <row r="7" spans="1:7" ht="21" thickBot="1" x14ac:dyDescent="0.4">
      <c r="A7" s="204">
        <f>+PODACI!B4</f>
        <v>0</v>
      </c>
      <c r="B7" s="205"/>
      <c r="C7" s="206">
        <f>+PODACI!B6</f>
        <v>0</v>
      </c>
      <c r="D7" s="205"/>
      <c r="E7" s="207">
        <f>+PODACI!B5</f>
        <v>0</v>
      </c>
      <c r="F7" s="208"/>
    </row>
    <row r="8" spans="1:7" ht="21" thickBot="1" x14ac:dyDescent="0.4">
      <c r="A8" s="3"/>
      <c r="B8" s="3"/>
      <c r="C8" s="3"/>
      <c r="D8" s="3"/>
      <c r="E8" s="3"/>
      <c r="F8" s="3"/>
    </row>
    <row r="9" spans="1:7" ht="20.399999999999999" x14ac:dyDescent="0.35">
      <c r="A9" s="201" t="s">
        <v>44</v>
      </c>
      <c r="B9" s="202"/>
      <c r="C9" s="202"/>
      <c r="D9" s="202"/>
      <c r="E9" s="202"/>
      <c r="F9" s="203"/>
    </row>
    <row r="10" spans="1:7" ht="20.399999999999999" x14ac:dyDescent="0.35">
      <c r="A10" s="209" t="s">
        <v>43</v>
      </c>
      <c r="B10" s="210"/>
      <c r="C10" s="211">
        <f>PODACI!B3</f>
        <v>0</v>
      </c>
      <c r="D10" s="211"/>
      <c r="E10" s="211"/>
      <c r="F10" s="212"/>
    </row>
    <row r="11" spans="1:7" ht="21" thickBot="1" x14ac:dyDescent="0.4">
      <c r="A11" s="213" t="s">
        <v>42</v>
      </c>
      <c r="B11" s="214"/>
      <c r="C11" s="215">
        <v>1</v>
      </c>
      <c r="D11" s="215"/>
      <c r="E11" s="215"/>
      <c r="F11" s="208"/>
    </row>
    <row r="12" spans="1:7" ht="21" thickBot="1" x14ac:dyDescent="0.4">
      <c r="A12" s="3"/>
      <c r="B12" s="3"/>
      <c r="C12" s="3"/>
      <c r="D12" s="3"/>
      <c r="E12" s="3"/>
      <c r="F12" s="3"/>
    </row>
    <row r="13" spans="1:7" ht="20.399999999999999" x14ac:dyDescent="0.35">
      <c r="A13" s="198" t="s">
        <v>41</v>
      </c>
      <c r="B13" s="199"/>
      <c r="C13" s="199"/>
      <c r="D13" s="199"/>
      <c r="E13" s="199"/>
      <c r="F13" s="200"/>
    </row>
    <row r="14" spans="1:7" ht="61.2" x14ac:dyDescent="0.35">
      <c r="A14" s="4" t="s">
        <v>40</v>
      </c>
      <c r="B14" s="5" t="s">
        <v>39</v>
      </c>
      <c r="C14" s="5" t="s">
        <v>38</v>
      </c>
      <c r="D14" s="5" t="s">
        <v>37</v>
      </c>
      <c r="E14" s="5" t="s">
        <v>36</v>
      </c>
      <c r="F14" s="6" t="s">
        <v>35</v>
      </c>
    </row>
    <row r="15" spans="1:7" ht="20.399999999999999" x14ac:dyDescent="0.35">
      <c r="A15" s="7">
        <v>1</v>
      </c>
      <c r="B15" s="8">
        <v>2</v>
      </c>
      <c r="C15" s="8">
        <v>3</v>
      </c>
      <c r="D15" s="8">
        <v>4</v>
      </c>
      <c r="E15" s="8" t="s">
        <v>34</v>
      </c>
      <c r="F15" s="9">
        <v>6</v>
      </c>
    </row>
    <row r="16" spans="1:7" ht="20.399999999999999" x14ac:dyDescent="0.35">
      <c r="A16" s="10" t="s">
        <v>33</v>
      </c>
      <c r="B16" s="11">
        <v>1</v>
      </c>
      <c r="C16" s="53">
        <f>SUMIF(BAZA!U4:U103,"1-3",BAZA!Q4:Q103)</f>
        <v>0</v>
      </c>
      <c r="D16" s="53">
        <f>SUMIF(BAZA!U4:U103,"1-3",BAZA!R4:R103)</f>
        <v>0</v>
      </c>
      <c r="E16" s="12">
        <f>+C16+D16</f>
        <v>0</v>
      </c>
      <c r="F16" s="13">
        <v>0</v>
      </c>
      <c r="G16" s="14"/>
    </row>
    <row r="17" spans="1:7" ht="20.399999999999999" x14ac:dyDescent="0.35">
      <c r="A17" s="10" t="s">
        <v>32</v>
      </c>
      <c r="B17" s="11">
        <v>1</v>
      </c>
      <c r="C17" s="53">
        <f>SUMIF(BAZA!U4:U103,"4-6",BAZA!Q4:Q103)</f>
        <v>0</v>
      </c>
      <c r="D17" s="53">
        <f>SUMIF(BAZA!U4:U103,"4-6",BAZA!R4:R103)</f>
        <v>0</v>
      </c>
      <c r="E17" s="12">
        <f t="shared" ref="E17:E19" si="0">+C17+D17</f>
        <v>0</v>
      </c>
      <c r="F17" s="13">
        <v>0</v>
      </c>
      <c r="G17" s="14"/>
    </row>
    <row r="18" spans="1:7" ht="20.399999999999999" x14ac:dyDescent="0.35">
      <c r="A18" s="10" t="s">
        <v>31</v>
      </c>
      <c r="B18" s="11">
        <v>1</v>
      </c>
      <c r="C18" s="53">
        <f>SUMIF(BAZA!U4:U103,"7-9",BAZA!Q4:Q103)</f>
        <v>0</v>
      </c>
      <c r="D18" s="53">
        <f>SUMIF(BAZA!U4:U103,"7-9",BAZA!R4:R103)</f>
        <v>0</v>
      </c>
      <c r="E18" s="12">
        <f t="shared" si="0"/>
        <v>0</v>
      </c>
      <c r="F18" s="13">
        <v>0</v>
      </c>
      <c r="G18" s="14"/>
    </row>
    <row r="19" spans="1:7" ht="20.399999999999999" x14ac:dyDescent="0.35">
      <c r="A19" s="10" t="s">
        <v>30</v>
      </c>
      <c r="B19" s="11">
        <v>1</v>
      </c>
      <c r="C19" s="53">
        <f>SUMIF(BAZA!U4:U103,"10-12",BAZA!Q4:Q103)</f>
        <v>0</v>
      </c>
      <c r="D19" s="53">
        <f>SUMIF(BAZA!U4:U103,"10-12",BAZA!R4:R103)</f>
        <v>0</v>
      </c>
      <c r="E19" s="12">
        <f t="shared" si="0"/>
        <v>0</v>
      </c>
      <c r="F19" s="13">
        <v>0</v>
      </c>
      <c r="G19" s="14"/>
    </row>
    <row r="20" spans="1:7" ht="20.399999999999999" x14ac:dyDescent="0.35">
      <c r="A20" s="15" t="s">
        <v>18</v>
      </c>
      <c r="B20" s="11">
        <v>1</v>
      </c>
      <c r="C20" s="16">
        <f>SUM(C16:C19)</f>
        <v>0</v>
      </c>
      <c r="D20" s="12">
        <f>SUM(D16:D19)</f>
        <v>0</v>
      </c>
      <c r="E20" s="12">
        <f>SUM(E16:E19)</f>
        <v>0</v>
      </c>
      <c r="F20" s="17">
        <f>SUM(F16:F19)</f>
        <v>0</v>
      </c>
    </row>
    <row r="25" spans="1:7" x14ac:dyDescent="0.25">
      <c r="E25" s="18"/>
      <c r="F25" s="19"/>
    </row>
    <row r="27" spans="1:7" ht="18" x14ac:dyDescent="0.35">
      <c r="F27" s="20" t="s">
        <v>7</v>
      </c>
    </row>
  </sheetData>
  <sheetProtection algorithmName="SHA-512" hashValue="kNa97p9Z+jLZqbmvL7oEMEzZhmSXdNa5F/ylWkExsZRG4N+8xO4nuWrUT49k8DQAcV+wv9TKvmW/D6XTlaQ0ww==" saltValue="WChqgwhxluIkeROCXoT7yg==" spinCount="100000" sheet="1" objects="1" scenarios="1"/>
  <mergeCells count="14">
    <mergeCell ref="A3:F3"/>
    <mergeCell ref="A5:F5"/>
    <mergeCell ref="A6:B6"/>
    <mergeCell ref="C6:D6"/>
    <mergeCell ref="E6:F6"/>
    <mergeCell ref="A13:F13"/>
    <mergeCell ref="A9:F9"/>
    <mergeCell ref="A7:B7"/>
    <mergeCell ref="C7:D7"/>
    <mergeCell ref="E7:F7"/>
    <mergeCell ref="A10:B10"/>
    <mergeCell ref="C10:F10"/>
    <mergeCell ref="A11:B11"/>
    <mergeCell ref="C11:F11"/>
  </mergeCells>
  <pageMargins left="0.7" right="0.7" top="0.75" bottom="0.75" header="0.3" footer="0.3"/>
  <pageSetup paperSize="9" scale="75" orientation="landscape" r:id="rId1"/>
  <ignoredErrors>
    <ignoredError sqref="C20:D20 F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4</vt:i4>
      </vt:variant>
    </vt:vector>
  </HeadingPairs>
  <TitlesOfParts>
    <vt:vector size="10" baseType="lpstr">
      <vt:lpstr>UPUTE</vt:lpstr>
      <vt:lpstr>PODACI</vt:lpstr>
      <vt:lpstr>BAZA</vt:lpstr>
      <vt:lpstr>RAČUN</vt:lpstr>
      <vt:lpstr>KPR</vt:lpstr>
      <vt:lpstr>PO-SD</vt:lpstr>
      <vt:lpstr>KPR!Ispis_naslova</vt:lpstr>
      <vt:lpstr>BAZA!Podrucje_ispisa</vt:lpstr>
      <vt:lpstr>'PO-SD'!Podrucje_ispisa</vt:lpstr>
      <vt:lpstr>RAČUN!Podrucje_ispisa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2014-04-05T09:50:51Z</dcterms:created>
  <dcterms:modified xsi:type="dcterms:W3CDTF">2018-08-01T05:59:24Z</dcterms:modified>
</cp:coreProperties>
</file>